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jshulist\Documents\3. Publications &amp; Reports\2015-16\052015_Diagnostic Toolkit_MMOA\"/>
    </mc:Choice>
  </mc:AlternateContent>
  <workbookProtection workbookAlgorithmName="SHA-512" workbookHashValue="GUmZyt/79+dJRzJA0YBBanRuW4Yh+xzF7DAkRTxUQ4MAfrBOv3z77bkA4cNtDPg57GtfgG7sCZlIcvEynl9LJQ==" workbookSaltValue="uf8GYgCo+CGPuP1O1JKbPw==" workbookSpinCount="100000" lockStructure="1"/>
  <bookViews>
    <workbookView xWindow="0" yWindow="0" windowWidth="19200" windowHeight="7245" tabRatio="725"/>
  </bookViews>
  <sheets>
    <sheet name="Read me" sheetId="1" r:id="rId1"/>
    <sheet name="Glossary" sheetId="9" r:id="rId2"/>
    <sheet name="Input data " sheetId="3" r:id="rId3"/>
    <sheet name="Raw Data" sheetId="15" state="hidden" r:id="rId4"/>
    <sheet name="Distribution" sheetId="5" r:id="rId5"/>
    <sheet name="Org structure" sheetId="6" r:id="rId6"/>
    <sheet name="Marketing" sheetId="7" r:id="rId7"/>
    <sheet name="Operational dashboard" sheetId="4" r:id="rId8"/>
    <sheet name="Qualitative research" sheetId="12" state="hidden" r:id="rId9"/>
    <sheet name="Customer journey template" sheetId="11" state="hidden" r:id="rId10"/>
  </sheets>
  <externalReferences>
    <externalReference r:id="rId11"/>
    <externalReference r:id="rId12"/>
    <externalReference r:id="rId13"/>
  </externalReferences>
  <definedNames>
    <definedName name="_xlnm._FilterDatabase" localSheetId="4" hidden="1">Distribution!$G$28</definedName>
    <definedName name="_Ref367129057" localSheetId="9">'Customer journey template'!$A$35</definedName>
    <definedName name="_Ref369543891" localSheetId="9">'Customer journey template'!$A$69</definedName>
    <definedName name="_Ref369544379" localSheetId="9">'Customer journey template'!$A$109</definedName>
    <definedName name="_Ref369545581" localSheetId="9">'Customer journey template'!$A$168</definedName>
    <definedName name="_Ref369546117" localSheetId="9">'Customer journey template'!$A$183</definedName>
    <definedName name="activeusers">OFFSET('[1]Input data'!$B$39,0,1,1,'[1]Input data'!$C$5)</definedName>
    <definedName name="activeusersperagent">OFFSET('[1]Input data'!$B$41,0,1,1,'[1]Input data'!$C$5)</definedName>
    <definedName name="Agent_Location">Distribution!$G$97:$G$100</definedName>
    <definedName name="agents">OFFSET('[1]Input data'!$B$12,0,1,1,'[1]Input data'!$C$5)</definedName>
    <definedName name="Billpayments">OFFSET('[1]Input data'!$B$9,0,1,1,'[1]Input data'!$C$5)</definedName>
    <definedName name="billpaymentsperactivecustomer2">OFFSET('[1]Input data'!$B$47,0,1,1,'[1]Input data'!$C$5)</definedName>
    <definedName name="billpaymentsperactivecustomers1">OFFSET('[1]Input data'!$B$43,0,1,1,'[1]Input data'!$C$5)</definedName>
    <definedName name="Centralised_hub">Distribution!$G$97:$G$100</definedName>
    <definedName name="com_struc">Distribution!$G$116:$G$119</definedName>
    <definedName name="commissions">Distribution!$G$111:$G$114</definedName>
    <definedName name="commissions_paid">Distribution!$G$121:$G$125</definedName>
    <definedName name="customer_reg">Distribution!$I$104:$I$107</definedName>
    <definedName name="customer1">OFFSET('[1]Input data'!$B$26,0,1,1,'[1]Input data'!$C$5-2)</definedName>
    <definedName name="Everything">Marketing!#REF!</definedName>
    <definedName name="floatagent">OFFSET('[1]Input data'!$B$48,0,1,1,'[1]Input data'!$C$5)</definedName>
    <definedName name="floatuser">OFFSET('[1]Input data'!$B$45,0,1,1,'[1]Input data'!$C$5)</definedName>
    <definedName name="gsm_agents">Distribution!$G$127:$G$131</definedName>
    <definedName name="inactiveusers">OFFSET('[1]Input data'!$B$40,0,1,1,'[1]Input data'!$C$5)</definedName>
    <definedName name="location">Distribution!$G$96:$G$99</definedName>
    <definedName name="Monitor">Distribution!$I$90:$I$95</definedName>
    <definedName name="monitor2">Distribution!$I$90:$I$95</definedName>
    <definedName name="Monitoring_freq">Distribution!$I$97:$I$102</definedName>
    <definedName name="NO">[2]List!$C$1:$C$2</definedName>
    <definedName name="OLE_LINK1" localSheetId="9">'Customer journey template'!$B$3</definedName>
    <definedName name="P2Ptransactions">OFFSET('[1]Input data'!$B$8,0,1,1,'[1]Input data'!$C$5)</definedName>
    <definedName name="part">'Org structure'!$E$72:$E$75</definedName>
    <definedName name="Product">[2]List!$C$20:$C$22</definedName>
    <definedName name="Region">'Raw Data'!#REF!</definedName>
    <definedName name="retraining">Distribution!$G$106:$G$109</definedName>
    <definedName name="selection" localSheetId="3">#REF!</definedName>
    <definedName name="selection">Distribution!$Q$28:$Q$29</definedName>
    <definedName name="Target_everyone" localSheetId="3">[3]Marketing!$F$73:$F$75</definedName>
    <definedName name="Target_everyone">Marketing!#REF!</definedName>
    <definedName name="test">Distribution!$G$101:$G$104</definedName>
    <definedName name="topups">OFFSET('[1]Input data'!$B$10,0,1,1,'[1]Input data'!$C$5)</definedName>
    <definedName name="topupscustomer">OFFSET('[1]Input data'!$B$44,0,1,1,'[1]Input data'!$C$5)</definedName>
    <definedName name="training" localSheetId="3">#REF!</definedName>
    <definedName name="training">Distribution!#REF!</definedName>
    <definedName name="training_location">Distribution!$G$97:$G$99</definedName>
    <definedName name="training_time">Distribution!$G$90:$G$94</definedName>
    <definedName name="transactionperactivecustomer1">OFFSET('[1]Input data'!$B$46,0,1,1,'[1]Input data'!$C$5)</definedName>
    <definedName name="transactionsperactivecustomer">OFFSET('[1]Input data'!$B$42,0,1,1,'[1]Input data'!$C$5)</definedName>
    <definedName name="YES">'Org structure'!$G$72:$G$74</definedName>
    <definedName name="YN" localSheetId="3">'[3]Org structure'!$G$185:$G$187</definedName>
    <definedName name="YN">'Org structure'!$G$72:$G$74</definedName>
    <definedName name="Z_EC11A524_C9E1_4F81_B811_06C3EABA226A_.wvu.Cols" localSheetId="4" hidden="1">Distribution!$Q:$Q</definedName>
    <definedName name="Z_EC11A524_C9E1_4F81_B811_06C3EABA226A_.wvu.Cols" localSheetId="6" hidden="1">Marketing!$E:$E</definedName>
    <definedName name="Z_EC11A524_C9E1_4F81_B811_06C3EABA226A_.wvu.FilterData" localSheetId="4" hidden="1">Distribution!$G$28</definedName>
  </definedNames>
  <calcPr calcId="152511"/>
  <customWorkbookViews>
    <customWorkbookView name="Hege Aschim - Personal View" guid="{EC11A524-C9E1-4F81-B811-06C3EABA226A}" mergeInterval="0" personalView="1" maximized="1" xWindow="1912" yWindow="-8" windowWidth="1066" windowHeight="1696" activeSheetId="7"/>
    <customWorkbookView name="Sandra Pederson - Personal View" guid="{E0251001-9DD1-984A-A81A-AE654AF714A6}" mergeInterval="0" personalView="1" xWindow="-5" yWindow="54" windowWidth="1443" windowHeight="824" activeSheetId="6"/>
    <customWorkbookView name="Sandy Pederson - Personal View" guid="{5F0FA797-6F13-A540-A4C8-CA37CDB700E2}" mergeInterval="0" personalView="1" yWindow="54" windowWidth="1912" windowHeight="993" activeSheetId="1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 i="5" l="1"/>
  <c r="K56" i="5" l="1"/>
  <c r="G13" i="7" l="1"/>
  <c r="G15" i="7"/>
  <c r="G17" i="7"/>
  <c r="G19" i="7"/>
  <c r="G22" i="7"/>
  <c r="G24" i="7"/>
  <c r="G26" i="7"/>
  <c r="G28" i="7"/>
  <c r="G30" i="7"/>
  <c r="G11" i="7"/>
  <c r="H15" i="6"/>
  <c r="H17" i="6"/>
  <c r="H19" i="6"/>
  <c r="H21" i="6"/>
  <c r="H23" i="6"/>
  <c r="H25" i="6"/>
  <c r="H27" i="6"/>
  <c r="H31" i="6"/>
  <c r="H33" i="6"/>
  <c r="H41" i="6"/>
  <c r="H43" i="6"/>
  <c r="H45" i="6"/>
  <c r="H47" i="6"/>
  <c r="H49" i="6"/>
  <c r="H13" i="6"/>
  <c r="G31" i="7" l="1"/>
  <c r="H51" i="6"/>
  <c r="H13" i="5"/>
  <c r="H15" i="5"/>
  <c r="H17" i="5"/>
  <c r="H19" i="5"/>
  <c r="H21" i="5"/>
  <c r="H23" i="5"/>
  <c r="H28" i="5"/>
  <c r="H34" i="5"/>
  <c r="H36" i="5"/>
  <c r="H38" i="5"/>
  <c r="H40" i="5"/>
  <c r="H42" i="5"/>
  <c r="H44" i="5"/>
  <c r="H48" i="5"/>
  <c r="H50" i="5"/>
  <c r="H52" i="5"/>
  <c r="H54" i="5"/>
  <c r="H56" i="5"/>
  <c r="H58" i="5"/>
  <c r="H60" i="5"/>
  <c r="H64" i="5"/>
  <c r="H66" i="5"/>
  <c r="H68" i="5"/>
  <c r="H70" i="5"/>
  <c r="H72" i="5"/>
  <c r="H78" i="5"/>
  <c r="H80" i="5"/>
  <c r="H82" i="5"/>
  <c r="H84" i="5"/>
  <c r="H86" i="5"/>
  <c r="H11" i="5"/>
  <c r="H87" i="5" l="1"/>
  <c r="B18" i="15"/>
  <c r="B19" i="15"/>
  <c r="B20" i="15"/>
  <c r="B21" i="15"/>
  <c r="B22" i="15"/>
  <c r="B23" i="15"/>
  <c r="B24" i="15"/>
  <c r="B25" i="15"/>
  <c r="B17" i="15"/>
  <c r="F38" i="4" l="1"/>
  <c r="F39" i="4"/>
  <c r="F41" i="4"/>
  <c r="B27" i="15"/>
  <c r="S72" i="4"/>
  <c r="U72" i="4" s="1"/>
  <c r="S71" i="4"/>
  <c r="U71" i="4" s="1"/>
  <c r="G61" i="4"/>
  <c r="I61" i="4" s="1"/>
  <c r="G59" i="4"/>
  <c r="I59" i="4" s="1"/>
  <c r="G57" i="4"/>
  <c r="I57" i="4" s="1"/>
  <c r="G55" i="4"/>
  <c r="I55" i="4" s="1"/>
  <c r="G53" i="4"/>
  <c r="I53" i="4" s="1"/>
  <c r="B52" i="15" l="1"/>
  <c r="B54" i="15"/>
  <c r="B55" i="15"/>
  <c r="B50" i="15"/>
  <c r="B53" i="15"/>
  <c r="B51" i="15"/>
  <c r="B56" i="15"/>
  <c r="C17" i="4" l="1"/>
  <c r="I13" i="4"/>
  <c r="C57" i="15"/>
  <c r="J13" i="4" s="1"/>
  <c r="C19" i="4" l="1"/>
  <c r="H30" i="7"/>
  <c r="C15" i="4"/>
  <c r="D41" i="15"/>
  <c r="C44" i="15"/>
  <c r="D44" i="15" s="1"/>
  <c r="C43" i="15"/>
  <c r="D43" i="15" s="1"/>
  <c r="C42" i="15"/>
  <c r="D42" i="15" s="1"/>
  <c r="M51" i="6"/>
  <c r="C40" i="15" s="1"/>
  <c r="D40" i="15" s="1"/>
  <c r="L45" i="5"/>
  <c r="C32" i="15" s="1"/>
  <c r="D32" i="15" s="1"/>
  <c r="I15" i="5"/>
  <c r="I13" i="5"/>
  <c r="K19" i="5"/>
  <c r="I19" i="5"/>
  <c r="K13" i="5"/>
  <c r="K11" i="5"/>
  <c r="I11" i="5"/>
  <c r="J19" i="4" l="1"/>
  <c r="I15" i="4"/>
  <c r="I17" i="4"/>
  <c r="I19" i="4"/>
  <c r="L32" i="7"/>
  <c r="L40" i="4" l="1"/>
  <c r="I64" i="5"/>
  <c r="I34" i="5" l="1"/>
  <c r="B57" i="15" l="1"/>
  <c r="H13" i="4" s="1"/>
  <c r="D57" i="15" l="1"/>
  <c r="K13" i="4" s="1"/>
  <c r="L13" i="4" s="1"/>
  <c r="L87" i="5"/>
  <c r="C35" i="15" s="1"/>
  <c r="D35" i="15" s="1"/>
  <c r="L74" i="5"/>
  <c r="C34" i="15" s="1"/>
  <c r="D34" i="15" s="1"/>
  <c r="L62" i="5"/>
  <c r="C33" i="15" s="1"/>
  <c r="D33" i="15" s="1"/>
  <c r="L31" i="5"/>
  <c r="C31" i="15" s="1"/>
  <c r="D31" i="15" s="1"/>
  <c r="K86" i="5"/>
  <c r="K84" i="5"/>
  <c r="K82" i="5"/>
  <c r="K80" i="5"/>
  <c r="K78" i="5"/>
  <c r="K72" i="5"/>
  <c r="K70" i="5"/>
  <c r="K68" i="5"/>
  <c r="K66" i="5"/>
  <c r="K64" i="5"/>
  <c r="I31" i="6"/>
  <c r="L41" i="6"/>
  <c r="I41" i="6"/>
  <c r="K30" i="7"/>
  <c r="L20" i="7"/>
  <c r="K28" i="7"/>
  <c r="K26" i="7"/>
  <c r="K24" i="7"/>
  <c r="K22" i="7"/>
  <c r="K19" i="7"/>
  <c r="K17" i="7"/>
  <c r="K15" i="7"/>
  <c r="K13" i="7"/>
  <c r="K11" i="7"/>
  <c r="M35" i="6"/>
  <c r="C39" i="15" s="1"/>
  <c r="D39" i="15" s="1"/>
  <c r="L49" i="6"/>
  <c r="L47" i="6"/>
  <c r="L45" i="6"/>
  <c r="L43" i="6"/>
  <c r="L33" i="6"/>
  <c r="L31" i="6"/>
  <c r="L27" i="6"/>
  <c r="L25" i="6"/>
  <c r="L23" i="6"/>
  <c r="L21" i="6"/>
  <c r="L19" i="6"/>
  <c r="L17" i="6"/>
  <c r="L15" i="6"/>
  <c r="L13" i="6"/>
  <c r="K60" i="5"/>
  <c r="K58" i="5"/>
  <c r="K54" i="5"/>
  <c r="K52" i="5"/>
  <c r="K50" i="5"/>
  <c r="K48" i="5"/>
  <c r="K44" i="5"/>
  <c r="K42" i="5"/>
  <c r="K40" i="5"/>
  <c r="K38" i="5"/>
  <c r="K36" i="5"/>
  <c r="K34" i="5"/>
  <c r="K30" i="5"/>
  <c r="K28" i="5"/>
  <c r="K23" i="5"/>
  <c r="K21" i="5"/>
  <c r="K17" i="5"/>
  <c r="M29" i="6"/>
  <c r="K31" i="5" l="1"/>
  <c r="K45" i="5"/>
  <c r="K62" i="5"/>
  <c r="L51" i="6"/>
  <c r="B40" i="15" s="1"/>
  <c r="E40" i="15" s="1"/>
  <c r="C37" i="4" s="1"/>
  <c r="B31" i="15"/>
  <c r="E31" i="15" s="1"/>
  <c r="C27" i="4" s="1"/>
  <c r="L35" i="6"/>
  <c r="B39" i="15" s="1"/>
  <c r="E39" i="15" s="1"/>
  <c r="C36" i="4" s="1"/>
  <c r="C38" i="15"/>
  <c r="D38" i="15" s="1"/>
  <c r="C37" i="15"/>
  <c r="K15" i="5"/>
  <c r="L25" i="5"/>
  <c r="K74" i="5"/>
  <c r="K87" i="5"/>
  <c r="K20" i="7"/>
  <c r="B43" i="15" s="1"/>
  <c r="E43" i="15" s="1"/>
  <c r="C42" i="4" s="1"/>
  <c r="K32" i="7"/>
  <c r="L29" i="6"/>
  <c r="I33" i="6"/>
  <c r="K25" i="5" l="1"/>
  <c r="B30" i="15" s="1"/>
  <c r="I42" i="4"/>
  <c r="K42" i="4" s="1"/>
  <c r="E42" i="4"/>
  <c r="F42" i="4"/>
  <c r="G42" i="4"/>
  <c r="I36" i="4"/>
  <c r="K36" i="4" s="1"/>
  <c r="F36" i="4"/>
  <c r="G36" i="4"/>
  <c r="E36" i="4"/>
  <c r="I37" i="4"/>
  <c r="K37" i="4" s="1"/>
  <c r="G37" i="4"/>
  <c r="E37" i="4"/>
  <c r="F37" i="4"/>
  <c r="E27" i="4"/>
  <c r="F27" i="4"/>
  <c r="G27" i="4"/>
  <c r="I27" i="4"/>
  <c r="K27" i="4"/>
  <c r="B37" i="15"/>
  <c r="B38" i="15"/>
  <c r="E38" i="15" s="1"/>
  <c r="C35" i="4" s="1"/>
  <c r="D37" i="15"/>
  <c r="J17" i="4"/>
  <c r="L33" i="4" s="1"/>
  <c r="C30" i="15"/>
  <c r="D30" i="15" s="1"/>
  <c r="C29" i="15"/>
  <c r="B44" i="15"/>
  <c r="E44" i="15" s="1"/>
  <c r="C43" i="4" s="1"/>
  <c r="B42" i="15"/>
  <c r="B32" i="15"/>
  <c r="E32" i="15" s="1"/>
  <c r="C28" i="4" s="1"/>
  <c r="I45" i="6"/>
  <c r="I30" i="5"/>
  <c r="I23" i="5"/>
  <c r="B14" i="15"/>
  <c r="B13" i="15"/>
  <c r="B12" i="15"/>
  <c r="F9" i="15"/>
  <c r="E9" i="15"/>
  <c r="D9" i="15"/>
  <c r="C9" i="15"/>
  <c r="B9" i="15"/>
  <c r="F4" i="15"/>
  <c r="E4" i="15"/>
  <c r="D4" i="15"/>
  <c r="C4" i="15"/>
  <c r="B4" i="15"/>
  <c r="H26" i="7"/>
  <c r="H11" i="7"/>
  <c r="H28" i="7"/>
  <c r="H24" i="7"/>
  <c r="H22" i="7"/>
  <c r="H19" i="7"/>
  <c r="H17" i="7"/>
  <c r="H15" i="7"/>
  <c r="H13" i="7"/>
  <c r="I49" i="6"/>
  <c r="I47" i="6"/>
  <c r="I43" i="6"/>
  <c r="I27" i="6"/>
  <c r="I25" i="6"/>
  <c r="I23" i="6"/>
  <c r="I21" i="6"/>
  <c r="I19" i="6"/>
  <c r="I17" i="6"/>
  <c r="I15" i="6"/>
  <c r="I13" i="6"/>
  <c r="I86" i="5"/>
  <c r="I84" i="5"/>
  <c r="I82" i="5"/>
  <c r="I80" i="5"/>
  <c r="I78" i="5"/>
  <c r="I72" i="5"/>
  <c r="I70" i="5"/>
  <c r="I68" i="5"/>
  <c r="I66" i="5"/>
  <c r="I60" i="5"/>
  <c r="I58" i="5"/>
  <c r="I56" i="5"/>
  <c r="I52" i="5"/>
  <c r="I54" i="5"/>
  <c r="I50" i="5"/>
  <c r="I48" i="5"/>
  <c r="I44" i="5"/>
  <c r="I42" i="5"/>
  <c r="I40" i="5"/>
  <c r="I38" i="5"/>
  <c r="I36" i="5"/>
  <c r="I28" i="5"/>
  <c r="I21" i="5"/>
  <c r="I17" i="5"/>
  <c r="I43" i="4" l="1"/>
  <c r="K43" i="4" s="1"/>
  <c r="F43" i="4"/>
  <c r="E43" i="4"/>
  <c r="G43" i="4"/>
  <c r="I35" i="4"/>
  <c r="K35" i="4" s="1"/>
  <c r="G35" i="4"/>
  <c r="F35" i="4"/>
  <c r="E35" i="4"/>
  <c r="F28" i="4"/>
  <c r="E28" i="4"/>
  <c r="G28" i="4"/>
  <c r="I28" i="4"/>
  <c r="K28" i="4"/>
  <c r="E30" i="15"/>
  <c r="C26" i="4" s="1"/>
  <c r="H17" i="4"/>
  <c r="E37" i="15"/>
  <c r="K17" i="4" s="1"/>
  <c r="L17" i="4" s="1"/>
  <c r="D29" i="15"/>
  <c r="J15" i="4"/>
  <c r="C47" i="15"/>
  <c r="E42" i="15"/>
  <c r="K19" i="4" s="1"/>
  <c r="L19" i="4" s="1"/>
  <c r="H19" i="4"/>
  <c r="J40" i="4" s="1"/>
  <c r="B34" i="15"/>
  <c r="E34" i="15" s="1"/>
  <c r="C30" i="4" s="1"/>
  <c r="B33" i="15"/>
  <c r="E33" i="15" s="1"/>
  <c r="C29" i="4" s="1"/>
  <c r="L24" i="4" l="1"/>
  <c r="J11" i="4"/>
  <c r="J33" i="4"/>
  <c r="E29" i="4"/>
  <c r="F29" i="4"/>
  <c r="G29" i="4"/>
  <c r="K26" i="4"/>
  <c r="F26" i="4"/>
  <c r="G26" i="4"/>
  <c r="E26" i="4"/>
  <c r="K30" i="4"/>
  <c r="I30" i="4"/>
  <c r="F30" i="4"/>
  <c r="G30" i="4"/>
  <c r="E30" i="4"/>
  <c r="I29" i="4"/>
  <c r="K29" i="4"/>
  <c r="M40" i="4"/>
  <c r="M33" i="4"/>
  <c r="I26" i="4"/>
  <c r="B35" i="15"/>
  <c r="E35" i="15" s="1"/>
  <c r="C31" i="4" s="1"/>
  <c r="F31" i="4" l="1"/>
  <c r="E31" i="4"/>
  <c r="I31" i="4"/>
  <c r="K31" i="4"/>
  <c r="G31" i="4"/>
  <c r="B29" i="15"/>
  <c r="H15" i="4" s="1"/>
  <c r="J24" i="4" l="1"/>
  <c r="H11" i="4"/>
  <c r="K11" i="4" s="1"/>
  <c r="E29" i="15"/>
  <c r="K15" i="4" s="1"/>
  <c r="L15" i="4" s="1"/>
  <c r="B47" i="15"/>
  <c r="M24" i="4" l="1"/>
  <c r="E47" i="15"/>
  <c r="L11" i="4" s="1"/>
</calcChain>
</file>

<file path=xl/comments1.xml><?xml version="1.0" encoding="utf-8"?>
<comments xmlns="http://schemas.openxmlformats.org/spreadsheetml/2006/main">
  <authors>
    <author>Arunjay Katakam</author>
  </authors>
  <commentList>
    <comment ref="B19" authorId="0" shapeId="0">
      <text>
        <r>
          <rPr>
            <b/>
            <sz val="9"/>
            <color indexed="81"/>
            <rFont val="Tahoma"/>
            <family val="2"/>
          </rPr>
          <t xml:space="preserve">Registered customer accounts: </t>
        </r>
        <r>
          <rPr>
            <sz val="9"/>
            <color indexed="81"/>
            <rFont val="Tahoma"/>
            <family val="2"/>
          </rPr>
          <t>The cumulative number of customer accounts that have been opened as at the end of the months indicated.
Customers who have not been registered but perform transactions over the counter SHOULD NOT be counted.</t>
        </r>
        <r>
          <rPr>
            <sz val="9"/>
            <color indexed="81"/>
            <rFont val="Tahoma"/>
            <family val="2"/>
          </rPr>
          <t xml:space="preserve">
</t>
        </r>
      </text>
    </comment>
    <comment ref="B20" authorId="0" shapeId="0">
      <text>
        <r>
          <rPr>
            <b/>
            <sz val="9"/>
            <color indexed="81"/>
            <rFont val="Tahoma"/>
            <family val="2"/>
          </rPr>
          <t xml:space="preserve">Active customer accounts: </t>
        </r>
        <r>
          <rPr>
            <sz val="9"/>
            <color indexed="81"/>
            <rFont val="Tahoma"/>
            <family val="2"/>
          </rPr>
          <t xml:space="preserve">The number of customer accounts that have been used to perform at least one P2P payment, bill payment, bulk payment, cash in to account, cash out from account, or airtime top up from account for the last 90 days.
Balance inquiries, PIN resets, and other transactions that do not involve the movement of value SHOULD NOT qualify a customer account as active.
</t>
        </r>
      </text>
    </comment>
    <comment ref="B21" authorId="0" shapeId="0">
      <text>
        <r>
          <rPr>
            <b/>
            <sz val="9"/>
            <color indexed="81"/>
            <rFont val="Tahoma"/>
            <family val="2"/>
          </rPr>
          <t xml:space="preserve">Active customer accounts: </t>
        </r>
        <r>
          <rPr>
            <sz val="9"/>
            <color indexed="81"/>
            <rFont val="Tahoma"/>
            <family val="2"/>
          </rPr>
          <t>The number of customer accounts that have been used to perform at least one P2P payment, bill payment, bulk payment, cash in to account, cash out from account, or airtime top up from account for the last 30 days.
Balance inquiries, PIN resets, and other transactions that do not involve the movement of value SHOULD NOT qualify a customer account as active.</t>
        </r>
      </text>
    </comment>
    <comment ref="B22" authorId="0" shapeId="0">
      <text>
        <r>
          <rPr>
            <b/>
            <sz val="9"/>
            <color indexed="81"/>
            <rFont val="Tahoma"/>
            <family val="2"/>
          </rPr>
          <t xml:space="preserve">Unregistered customers: </t>
        </r>
        <r>
          <rPr>
            <sz val="9"/>
            <color indexed="81"/>
            <rFont val="Tahoma"/>
            <family val="2"/>
          </rPr>
          <t xml:space="preserve">OTC as well are recipients of off-net transfers
</t>
        </r>
      </text>
    </comment>
    <comment ref="B40" authorId="0" shapeId="0">
      <text>
        <r>
          <rPr>
            <b/>
            <sz val="9"/>
            <color indexed="81"/>
            <rFont val="Tahoma"/>
            <family val="2"/>
          </rPr>
          <t>Active agent outlet:</t>
        </r>
        <r>
          <rPr>
            <sz val="9"/>
            <color indexed="81"/>
            <rFont val="Tahoma"/>
            <family val="2"/>
          </rPr>
          <t xml:space="preserve">
For the purpose of this survey, active agent outlets are defined as outlets that have facilitated at least one transaction within the past 30 days.  </t>
        </r>
      </text>
    </comment>
  </commentList>
</comments>
</file>

<file path=xl/comments2.xml><?xml version="1.0" encoding="utf-8"?>
<comments xmlns="http://schemas.openxmlformats.org/spreadsheetml/2006/main">
  <authors>
    <author>Hege Aschim</author>
    <author>Sandra Pederson</author>
  </authors>
  <commentList>
    <comment ref="J13" authorId="0" shapeId="0">
      <text>
        <r>
          <rPr>
            <b/>
            <sz val="9"/>
            <color indexed="81"/>
            <rFont val="Tahoma"/>
            <family val="2"/>
          </rPr>
          <t>Hege Aschim:</t>
        </r>
        <r>
          <rPr>
            <sz val="9"/>
            <color indexed="81"/>
            <rFont val="Tahoma"/>
            <family val="2"/>
          </rPr>
          <t xml:space="preserve">
Sandy: This is way to long. Can you make it shorter? </t>
        </r>
      </text>
    </comment>
    <comment ref="J82" authorId="1" shapeId="0">
      <text>
        <r>
          <rPr>
            <b/>
            <sz val="9"/>
            <color indexed="81"/>
            <rFont val="Calibri"/>
            <family val="2"/>
          </rPr>
          <t>Sandra Pederson:</t>
        </r>
        <r>
          <rPr>
            <sz val="9"/>
            <color indexed="81"/>
            <rFont val="Calibri"/>
            <family val="2"/>
          </rPr>
          <t xml:space="preserve">
I changed 'cashing in' to 'cash-in' but not 100% sure about this. Also, confirming: pay 'for cash-in' or pay to cash-in?</t>
        </r>
      </text>
    </comment>
  </commentList>
</comments>
</file>

<file path=xl/comments3.xml><?xml version="1.0" encoding="utf-8"?>
<comments xmlns="http://schemas.openxmlformats.org/spreadsheetml/2006/main">
  <authors>
    <author>Hege Aschim</author>
  </authors>
  <commentList>
    <comment ref="J41" authorId="0" shapeId="0">
      <text>
        <r>
          <rPr>
            <b/>
            <sz val="9"/>
            <color indexed="81"/>
            <rFont val="Tahoma"/>
            <family val="2"/>
          </rPr>
          <t>Hege Aschim:</t>
        </r>
        <r>
          <rPr>
            <sz val="9"/>
            <color indexed="81"/>
            <rFont val="Tahoma"/>
            <family val="2"/>
          </rPr>
          <t xml:space="preserve">
Too long, can you help shorten it?</t>
        </r>
      </text>
    </comment>
  </commentList>
</comments>
</file>

<file path=xl/sharedStrings.xml><?xml version="1.0" encoding="utf-8"?>
<sst xmlns="http://schemas.openxmlformats.org/spreadsheetml/2006/main" count="873" uniqueCount="681">
  <si>
    <t xml:space="preserve">Customer experience </t>
  </si>
  <si>
    <t xml:space="preserve">Retail experience </t>
  </si>
  <si>
    <t>Financial diaries</t>
  </si>
  <si>
    <t>Survey</t>
  </si>
  <si>
    <t>Mystery shoppers</t>
  </si>
  <si>
    <t>Benefits</t>
  </si>
  <si>
    <t>Limitations</t>
  </si>
  <si>
    <t>Timescale</t>
  </si>
  <si>
    <t>Less than one month</t>
  </si>
  <si>
    <t>Two months</t>
  </si>
  <si>
    <t xml:space="preserve">3-12 months </t>
  </si>
  <si>
    <t>2 months +</t>
  </si>
  <si>
    <t>Less than a month</t>
  </si>
  <si>
    <t>Price</t>
  </si>
  <si>
    <r>
      <t>•</t>
    </r>
    <r>
      <rPr>
        <sz val="9"/>
        <color rgb="FF000000"/>
        <rFont val="Arial Narrow"/>
        <family val="2"/>
      </rPr>
      <t>Identifying potential themes</t>
    </r>
  </si>
  <si>
    <r>
      <t>•</t>
    </r>
    <r>
      <rPr>
        <sz val="9"/>
        <color rgb="FF000000"/>
        <rFont val="Arial Narrow"/>
        <family val="2"/>
      </rPr>
      <t>Deeper understanding of a segment</t>
    </r>
  </si>
  <si>
    <r>
      <t>•</t>
    </r>
    <r>
      <rPr>
        <sz val="9"/>
        <color rgb="FF000000"/>
        <rFont val="Arial Narrow"/>
        <family val="2"/>
      </rPr>
      <t>Assessing market opportunities</t>
    </r>
  </si>
  <si>
    <r>
      <t>•</t>
    </r>
    <r>
      <rPr>
        <sz val="9"/>
        <color rgb="FF000000"/>
        <rFont val="Arial Narrow"/>
        <family val="2"/>
      </rPr>
      <t>Gauging performance</t>
    </r>
  </si>
  <si>
    <r>
      <t>•</t>
    </r>
    <r>
      <rPr>
        <sz val="9"/>
        <color rgb="FF000000"/>
        <rFont val="Arial Narrow"/>
        <family val="2"/>
      </rPr>
      <t>Possible to observe focus groups</t>
    </r>
  </si>
  <si>
    <r>
      <t>•</t>
    </r>
    <r>
      <rPr>
        <sz val="9"/>
        <color rgb="FF000000"/>
        <rFont val="Arial Narrow"/>
        <family val="2"/>
      </rPr>
      <t xml:space="preserve">Can be used to quantify hypotheses </t>
    </r>
  </si>
  <si>
    <r>
      <t>•</t>
    </r>
    <r>
      <rPr>
        <sz val="9"/>
        <color rgb="FF000000"/>
        <rFont val="Arial Narrow"/>
        <family val="2"/>
      </rPr>
      <t xml:space="preserve">Quantities results </t>
    </r>
  </si>
  <si>
    <r>
      <t>•</t>
    </r>
    <r>
      <rPr>
        <sz val="9"/>
        <color rgb="FF000000"/>
        <rFont val="Arial Narrow"/>
        <family val="2"/>
      </rPr>
      <t>Require participants to be in the same place</t>
    </r>
  </si>
  <si>
    <r>
      <t>•</t>
    </r>
    <r>
      <rPr>
        <sz val="9"/>
        <color rgb="FF000000"/>
        <rFont val="Arial Narrow"/>
        <family val="2"/>
      </rPr>
      <t>Longer timescale than focus groups</t>
    </r>
  </si>
  <si>
    <r>
      <t>•</t>
    </r>
    <r>
      <rPr>
        <sz val="9"/>
        <color rgb="FF000000"/>
        <rFont val="Arial Narrow"/>
        <family val="2"/>
      </rPr>
      <t xml:space="preserve">Difficult in rural areas where “everyone knows everyone” </t>
    </r>
  </si>
  <si>
    <r>
      <t>•</t>
    </r>
    <r>
      <rPr>
        <sz val="9"/>
        <color rgb="FF000000"/>
        <rFont val="Arial Narrow"/>
        <family val="2"/>
      </rPr>
      <t xml:space="preserve">Can be limiting if the topic is sensitive </t>
    </r>
  </si>
  <si>
    <t>Cash-outs</t>
  </si>
  <si>
    <t>Cash-ins</t>
  </si>
  <si>
    <t>Agent monitoring</t>
  </si>
  <si>
    <t>Agent liquidity</t>
  </si>
  <si>
    <t>MNO</t>
  </si>
  <si>
    <t>Months since launch</t>
  </si>
  <si>
    <t>Number of GSM customers</t>
  </si>
  <si>
    <t>Back office:</t>
  </si>
  <si>
    <t>Sales team:</t>
  </si>
  <si>
    <t>YES</t>
  </si>
  <si>
    <t>NO</t>
  </si>
  <si>
    <t>N/A</t>
  </si>
  <si>
    <t>PARTLY</t>
  </si>
  <si>
    <t>Specific recommendation</t>
  </si>
  <si>
    <t>Agent selection</t>
  </si>
  <si>
    <t>Other</t>
  </si>
  <si>
    <t>Self registration</t>
  </si>
  <si>
    <t>Agent training</t>
  </si>
  <si>
    <t>Marketing</t>
  </si>
  <si>
    <t>Operation</t>
  </si>
  <si>
    <t>Monitoring, training, and quality control:</t>
  </si>
  <si>
    <t>Agent incentives</t>
  </si>
  <si>
    <t>Bill payments</t>
  </si>
  <si>
    <t>Airtime top-ups</t>
  </si>
  <si>
    <t>These are the individuals responsible for recruiting and driving activity within the channel. Sales staff are often assigned individual regions and held responsible for the overall performance of mobile money within that region. This is a feet-on-the-street position with the majority of time spent in the field pushing agents to improve performance.</t>
  </si>
  <si>
    <t>This team is responsible for the administrative support of the agent network, including commission payments, financial reconciliations, and validation of customer and agent KYC. They will also respond to live support queries from mobile money agents and master agents.</t>
  </si>
  <si>
    <t>These field-based roles cover more routine activities in the agent network and can be handled by more junior staff or outsourced to external vendors. Responsibilities include distribution of business tools (e.g. registration booklets, signage), initial training, retraining for new services and handlers, and agent quality checks.</t>
  </si>
  <si>
    <t>Are agents required to keep a minimum level of float?</t>
  </si>
  <si>
    <t>Are agents supported with a dedicated helpline?</t>
  </si>
  <si>
    <t>Organisational and operational structure</t>
  </si>
  <si>
    <t>Organisational structure</t>
  </si>
  <si>
    <t>Is the mobile money unit an independent business unit separated from the GSM business?</t>
  </si>
  <si>
    <t>Is there a dedicated mobile money sales and distribution structure?</t>
  </si>
  <si>
    <t>Does the mobile money manager report directly to the CEO or CFO?</t>
  </si>
  <si>
    <t>Does the C-suite have KPIs tied to mobile money performance?</t>
  </si>
  <si>
    <t>Do all members of the mobile money team have individual KPIs that include an objective, a deliverable, and measurement criteria?</t>
  </si>
  <si>
    <t>Are there between 50 and 150 agents per salesperson?</t>
  </si>
  <si>
    <t>Agents will put up with waiting on hold to a certain extent, but will be far less tolerant of delays and IVR menus, and will be less likely to invest their time and capital in the business if they do not feel properly supported.</t>
  </si>
  <si>
    <t>Focus group</t>
  </si>
  <si>
    <t>In-depth interviews</t>
  </si>
  <si>
    <r>
      <t>•</t>
    </r>
    <r>
      <rPr>
        <sz val="9"/>
        <color rgb="FF000000"/>
        <rFont val="Arial Narrow"/>
        <family val="2"/>
      </rPr>
      <t>In-depth understanding of the financial life of customers</t>
    </r>
  </si>
  <si>
    <r>
      <t xml:space="preserve">• </t>
    </r>
    <r>
      <rPr>
        <sz val="9"/>
        <rFont val="Arial Narrow"/>
        <family val="2"/>
      </rPr>
      <t>G</t>
    </r>
    <r>
      <rPr>
        <sz val="9"/>
        <color rgb="FF000000"/>
        <rFont val="Arial Narrow"/>
        <family val="2"/>
      </rPr>
      <t>ain multiple perspectives in an interactive group setting</t>
    </r>
  </si>
  <si>
    <r>
      <t>•</t>
    </r>
    <r>
      <rPr>
        <sz val="9"/>
        <rFont val="Arial Narrow"/>
        <family val="2"/>
      </rPr>
      <t>A</t>
    </r>
    <r>
      <rPr>
        <sz val="9"/>
        <color rgb="FF000000"/>
        <rFont val="Arial Narrow"/>
        <family val="2"/>
      </rPr>
      <t xml:space="preserve">llow participants to share their opinions without bias from other participants </t>
    </r>
  </si>
  <si>
    <r>
      <t>•</t>
    </r>
    <r>
      <rPr>
        <sz val="9"/>
        <color rgb="FF000000"/>
        <rFont val="Arial Narrow"/>
        <family val="2"/>
      </rPr>
      <t>Detailed overview of perceptions, patterns, and preferences</t>
    </r>
  </si>
  <si>
    <r>
      <t>•</t>
    </r>
    <r>
      <rPr>
        <sz val="9"/>
        <color rgb="FF000000"/>
        <rFont val="Arial Narrow"/>
        <family val="2"/>
      </rPr>
      <t>Uncovering high-level attitudes</t>
    </r>
  </si>
  <si>
    <t xml:space="preserve">Time consuming </t>
  </si>
  <si>
    <t xml:space="preserve">High-level information, not in-depth information </t>
  </si>
  <si>
    <r>
      <t>•</t>
    </r>
    <r>
      <rPr>
        <sz val="9"/>
        <color rgb="FF000000"/>
        <rFont val="Arial Narrow"/>
        <family val="2"/>
      </rPr>
      <t xml:space="preserve">When combined with data analytics, compare the experience of differently performing agents </t>
    </r>
  </si>
  <si>
    <t>Answer</t>
  </si>
  <si>
    <t>Recommendation</t>
  </si>
  <si>
    <t>When recruiting agents, do you have documented identification and selection criteria?</t>
  </si>
  <si>
    <t>Rural and urban agents may have different liquidity needs. Segmenting agents by liquidity need can help agents in rural areas who need less float than their urban counterparts.</t>
  </si>
  <si>
    <t>No action required</t>
  </si>
  <si>
    <t>Does the mobile money operation control their own budget?</t>
  </si>
  <si>
    <t>Score</t>
  </si>
  <si>
    <t>Market monitoring</t>
  </si>
  <si>
    <t>Call centre</t>
  </si>
  <si>
    <t>Agent network</t>
  </si>
  <si>
    <t xml:space="preserve">Agent network </t>
  </si>
  <si>
    <t>Customers</t>
  </si>
  <si>
    <t>Number of Bill payments including OTC transactions</t>
  </si>
  <si>
    <t>Number of Merchant payments</t>
  </si>
  <si>
    <t>Number of Bulk payments including OTC transactions</t>
  </si>
  <si>
    <t>Number of Airtime top-ups EXCLUDING OTC transactions</t>
  </si>
  <si>
    <t>Number of Registered agent outlets (not including bank branches)</t>
  </si>
  <si>
    <t>Number of Active agent outlets (not including bank branches)</t>
  </si>
  <si>
    <t>Number of bank branches / post offices that can be used to cash-in and/or cash-out</t>
  </si>
  <si>
    <t>Number of ATMs that can be used to cash-in and/or cash-out</t>
  </si>
  <si>
    <r>
      <t>Domestic P2P transfers</t>
    </r>
    <r>
      <rPr>
        <b/>
        <strike/>
        <sz val="14"/>
        <color indexed="8"/>
        <rFont val="Arial Narrow"/>
        <family val="2"/>
      </rPr>
      <t xml:space="preserve"> </t>
    </r>
  </si>
  <si>
    <t>Deployment</t>
  </si>
  <si>
    <t>Number of Cash-ins at an agent or ATM</t>
  </si>
  <si>
    <t>Number of Cash-outs at an agent or ATM</t>
  </si>
  <si>
    <t>Nothing</t>
  </si>
  <si>
    <t>Less than one hour</t>
  </si>
  <si>
    <t>Three hours</t>
  </si>
  <si>
    <t>Half a day</t>
  </si>
  <si>
    <t>One day</t>
  </si>
  <si>
    <t>More than one day</t>
  </si>
  <si>
    <t>Agent location</t>
  </si>
  <si>
    <t>Main office</t>
  </si>
  <si>
    <t>No where</t>
  </si>
  <si>
    <t>Centralised hubs</t>
  </si>
  <si>
    <t>Written test</t>
  </si>
  <si>
    <t>Verbal test</t>
  </si>
  <si>
    <t>Completing the training is sufficient</t>
  </si>
  <si>
    <t>Never</t>
  </si>
  <si>
    <t>Once a year</t>
  </si>
  <si>
    <t>Twice a year</t>
  </si>
  <si>
    <t>More than twice a year</t>
  </si>
  <si>
    <t>Less than 60%</t>
  </si>
  <si>
    <t>Less than 40%</t>
  </si>
  <si>
    <t>Less than 20%</t>
  </si>
  <si>
    <t>About 60% or more</t>
  </si>
  <si>
    <t>Tiered</t>
  </si>
  <si>
    <t>Percentage</t>
  </si>
  <si>
    <t>Flat</t>
  </si>
  <si>
    <t>Monthly</t>
  </si>
  <si>
    <t>Weekly</t>
  </si>
  <si>
    <t>Daily</t>
  </si>
  <si>
    <t>Instant</t>
  </si>
  <si>
    <t>At least 80%</t>
  </si>
  <si>
    <t>At least 60%</t>
  </si>
  <si>
    <t>At least 40%</t>
  </si>
  <si>
    <t>None</t>
  </si>
  <si>
    <t>Masteragent</t>
  </si>
  <si>
    <t>Third party</t>
  </si>
  <si>
    <t>GSM S&amp;D</t>
  </si>
  <si>
    <t>No one</t>
  </si>
  <si>
    <t>Every day</t>
  </si>
  <si>
    <t>Once a week</t>
  </si>
  <si>
    <t>Twice a week</t>
  </si>
  <si>
    <t>Once a month</t>
  </si>
  <si>
    <t>Less than once a month</t>
  </si>
  <si>
    <t>More than 30</t>
  </si>
  <si>
    <t>More than 20</t>
  </si>
  <si>
    <t>More than 10</t>
  </si>
  <si>
    <t>Less than 10</t>
  </si>
  <si>
    <t>Region</t>
  </si>
  <si>
    <t>Global</t>
  </si>
  <si>
    <t>Registered</t>
  </si>
  <si>
    <t>Acive 90 days</t>
  </si>
  <si>
    <t>GSM Base</t>
  </si>
  <si>
    <t>Product Mix</t>
  </si>
  <si>
    <t>P2P transactions</t>
  </si>
  <si>
    <t>International remittances</t>
  </si>
  <si>
    <t>Merchant payments</t>
  </si>
  <si>
    <t>Bulk payments</t>
  </si>
  <si>
    <t>Marketing strategy</t>
  </si>
  <si>
    <t xml:space="preserve">Does your marketing strategy include BTL activities? </t>
  </si>
  <si>
    <t>Are there documented processes with clear objectives to monitor agents?</t>
  </si>
  <si>
    <t>To maintain a strong relationship and sufficient support, consider monitoring agents at least once a week; more frequently if they are high-performing agents.</t>
  </si>
  <si>
    <t>Does the call centre employ a CRM system to track calls and resolutions, forecast future capacity needs?</t>
  </si>
  <si>
    <t>Does agent commissions exceed 50% of your mobile money revenue?</t>
  </si>
  <si>
    <t xml:space="preserve">Are agent commissions paid out periodically? </t>
  </si>
  <si>
    <t>Score out of 19 possible:</t>
  </si>
  <si>
    <t xml:space="preserve">Do you have a dedicated mobile money sales team employed to visit agents to communicate new products, campaigns and communicate information from your operation? </t>
  </si>
  <si>
    <t>Score out of 15 possible:</t>
  </si>
  <si>
    <t>Score out of 11 possible:</t>
  </si>
  <si>
    <t>Score out of 13 possible:</t>
  </si>
  <si>
    <t>Score out of 8 possible:</t>
  </si>
  <si>
    <t>Score out of 10 possible:</t>
  </si>
  <si>
    <t>Agents per customer ratio</t>
  </si>
  <si>
    <t>DISTRIBUTION NETWORK</t>
  </si>
  <si>
    <t xml:space="preserve">Number of masteragents/aggregators/distributors </t>
  </si>
  <si>
    <t>Number of superagents</t>
  </si>
  <si>
    <t>Number of sales people</t>
  </si>
  <si>
    <t>Agent activity rate:</t>
  </si>
  <si>
    <t>Agent network operational health</t>
  </si>
  <si>
    <t>Customers per agents ratio:</t>
  </si>
  <si>
    <t>Masteragent per agent ratio:</t>
  </si>
  <si>
    <t xml:space="preserve">Your operation: </t>
  </si>
  <si>
    <t>Do masteragents manage more than 200 agents?</t>
  </si>
  <si>
    <t xml:space="preserve">Do you have an agent training program with a documented curriculum? </t>
  </si>
  <si>
    <t>Does the agent training take at least half a day to complete?</t>
  </si>
  <si>
    <t xml:space="preserve">Sources and resources: </t>
  </si>
  <si>
    <t>Score out of 5 possible:</t>
  </si>
  <si>
    <t>Score out of 10:</t>
  </si>
  <si>
    <t>Score out of 8:</t>
  </si>
  <si>
    <t>Transactions per agents per day:</t>
  </si>
  <si>
    <t>Number of OTC P2P transactions</t>
  </si>
  <si>
    <t>Sales people per agent ratio:</t>
  </si>
  <si>
    <t>Score against global average*</t>
  </si>
  <si>
    <t>Customer activity operational health</t>
  </si>
  <si>
    <t>90 day activity rate:</t>
  </si>
  <si>
    <t>Distribution total</t>
  </si>
  <si>
    <t>Org Total</t>
  </si>
  <si>
    <t>Marketing Total</t>
  </si>
  <si>
    <t>TOTAL:</t>
  </si>
  <si>
    <t>Marketing monitoring</t>
  </si>
  <si>
    <t>Your score:</t>
  </si>
  <si>
    <t>OVERALL:</t>
  </si>
  <si>
    <t>out of</t>
  </si>
  <si>
    <t xml:space="preserve">Distribution overall score: </t>
  </si>
  <si>
    <t>Score of possible:</t>
  </si>
  <si>
    <t>Sources for improvement:</t>
  </si>
  <si>
    <r>
      <t xml:space="preserve">Three keys to M-PESA’s success: Branding, channel management and pricing: 
</t>
    </r>
    <r>
      <rPr>
        <b/>
        <sz val="11"/>
        <color theme="1"/>
        <rFont val="Arial Narrow"/>
        <family val="2"/>
      </rPr>
      <t/>
    </r>
  </si>
  <si>
    <t>MMU Topics – Agent Networks</t>
  </si>
  <si>
    <t xml:space="preserve">Resources: </t>
  </si>
  <si>
    <t>GSMA Webinar on Mobile Money Pricing and Commissions</t>
  </si>
  <si>
    <t>Bridges to Cash: The retail end of M-PESA</t>
  </si>
  <si>
    <t>Sources and resources:</t>
  </si>
  <si>
    <t xml:space="preserve">IFC: Designing and Building a Call Centre for Mobile Money Financial Services
</t>
  </si>
  <si>
    <t>GSMA Code of Conduct for Mobile Money Providers</t>
  </si>
  <si>
    <t>VIDEO: Marketing Mobile Money: Top 3 Challenges</t>
  </si>
  <si>
    <t>GSMA Blogpost: Beyond marketing: building trust and the value proposition for mobile money through consumer education</t>
  </si>
  <si>
    <t>GSMA Blogpost: Mr. Patate – showing how mobile money is the easiest solution for everyday use</t>
  </si>
  <si>
    <t>GSMA Publication: Top 3 challenges to marketing mobile money</t>
  </si>
  <si>
    <t>GSMA Publication: Driving Customer Usage of Mobile Money for the Unbanked</t>
  </si>
  <si>
    <t>GSMA Publication: The Customer Journey to Regular Usage</t>
  </si>
  <si>
    <t>GSMA Publication: Getting the Most Out of Your Data: Segmenting Your Mobile Money Customer Base to Drive Usage</t>
  </si>
  <si>
    <t>GSMA: Managing risk in mobile money: a new comprehensive risk toolkit</t>
  </si>
  <si>
    <t>GSMA VIDEO: What should operators look for in a prospective agent?</t>
  </si>
  <si>
    <t>Blogpost: Mobile money transactions: What are people using mobile money for?</t>
  </si>
  <si>
    <t>Accessibility of mobile money: How is the mobile money industry helping to increase access to financial services?</t>
  </si>
  <si>
    <t>GSMA Blogpost: Accessibility of mobile money: How is the mobile money industry helping to increase access to financial services?</t>
  </si>
  <si>
    <t>GSMA: Designing &amp; Delivering Agent Training for Mobile Money Deployments</t>
  </si>
  <si>
    <t>GSMA Publication: Mobile Money for the Unbanked 101 A guide to Commercial Best Practice</t>
  </si>
  <si>
    <t xml:space="preserve">GSMA Publication: Building, Incentivising and Managing a Network of Mobile Money Agents:
A Handbook for Mobile Network Operators </t>
  </si>
  <si>
    <t>GSMA publication: Mobile money profitability: A digital ecosystem to drive healthy margins</t>
  </si>
  <si>
    <t>*) MMU Benchmark reports 2014</t>
  </si>
  <si>
    <t>30 day activity rate:</t>
  </si>
  <si>
    <t>30 day activity</t>
  </si>
  <si>
    <t>Max</t>
  </si>
  <si>
    <t>Total:</t>
  </si>
  <si>
    <t>GSMA Publication: Managing a Mobile Money Agent Network</t>
  </si>
  <si>
    <t xml:space="preserve">Organisational structure overall score: </t>
  </si>
  <si>
    <t>GSMA Publication: Organisational Design to Succeed in Mobile Money Author: Philip Levin</t>
  </si>
  <si>
    <t xml:space="preserve">GSMA Publication: Platforms for Successful Mobile Money Services
</t>
  </si>
  <si>
    <t>GSMA Presentation: KPIs in Mobile Money: A Reference Guide</t>
  </si>
  <si>
    <t xml:space="preserve">Marketing overall score: </t>
  </si>
  <si>
    <t>Does agent have clearly communicated performance targets?</t>
  </si>
  <si>
    <t>GSMA: Managing the Risk of Fraud in Mobile Money</t>
  </si>
  <si>
    <t>MMU Topics – Organisational Structure</t>
  </si>
  <si>
    <t>MMU Topics – Customer Adoption</t>
  </si>
  <si>
    <t>(</t>
  </si>
  <si>
    <t>)</t>
  </si>
  <si>
    <t>Distribution Assessment</t>
  </si>
  <si>
    <t xml:space="preserve">The distribution network is the most important part of a mobile money service, and traditionally has been the most difficult part to get right. Mobile money is not as easy as selling airtime, and an operation will need to be configured in a way that addresses the added challenges. The Distribution Assessment covers distribution network management, agent selection, training and monitoring, in addition to liquidity management and agent incentives. </t>
  </si>
  <si>
    <t xml:space="preserve">A salesperson who can visit their agents every 1 or 2 weeks (if they visit 10 agents/day) would provide agents with a sufficient amount of support. </t>
  </si>
  <si>
    <t>Do you use a tiered distribution model to manage your agent network? For instance, do you rely on masteragents, aggregators or distributors as part of your distribution strategy?</t>
  </si>
  <si>
    <t xml:space="preserve">In markets where masteragents manage more than 200 agents, there will be an increased risk of agents not being able to rebalance as quickly as needed, leaving them without e-money. It is advised that the masteragent structure is reviewed and evaluated to determine if there is a sufficient number of masteragents to support the agent network and if not, consider increasing the number of masteragents. </t>
  </si>
  <si>
    <t>If customers want to register for mobile money, but there is nowhere to sign up in their village, the costs of  ATL marketing for the service are wasted. Focus instead on understanding where the target segment lives, and build the agent network accordingly.</t>
  </si>
  <si>
    <t xml:space="preserve">When the agent-to-customer ratio is too low (under 150 customers per agent), agents will not earn enough to justify the business. However, if it’s too high (above 800 customers per agent), customers may get frustrated by long queues because there are not enough agents to meet their needs. </t>
  </si>
  <si>
    <t xml:space="preserve">Are the majority of agents selected from outside the GSM network (i.e. they are not airtime retailers)? </t>
  </si>
  <si>
    <t xml:space="preserve">A clearly defined agent training program and curriculum helps to ensure that agent training is consistent and of high quality. As a suggestion, the curriculum could include: how to perform a transaction and related processes, such as keeping a transaction logbook, how to fulfil KYC and AML/CFT requirements, how to explain the mobile money service to customers, liquidity management, basic customer support, how mobile money can be a revenue opportunity and how to make money, etc. Without a documented curriculum, agent training is likely to become inconsistent, and the quality of service is at risk. </t>
  </si>
  <si>
    <t>Do you have dedicated resources that are not part of the sales and distribution team to conduct agent training?</t>
  </si>
  <si>
    <t>Having dedicated resources that are specialised in agent training has proven successful in many markets. The complexity of mobile money requires specialist trainers that take the time to educate agents beyond basic instruction. Relying on non-specialised trainers for agent training, or arbitrary personnel, means that providers run the risk of inconsistent training and agent service quality that is below par.</t>
  </si>
  <si>
    <t>Does your agent training program conclude with an exam or test before agents are approved to operate?</t>
  </si>
  <si>
    <t xml:space="preserve">Allowing agents to offer mobile money services without proper training may lead to poor service quality or poor customer experience, which could lead to unsatisfied customers that might stop using the service. After agent training is complete, including an exam or test for the agents to pass is a good way of ensuring that they are can sufficiently deliver a high quality service, and have understood the training curriculum. </t>
  </si>
  <si>
    <t xml:space="preserve">Running an agent training program in centralised hub or location is preferred. This provides a benefit of training many agents at once, making the process less time- and resource-consuming. An added benefit is that agents are able get to know each other, and can share insights and learnings amongst themselves. </t>
  </si>
  <si>
    <t xml:space="preserve">To complete a comprehensive curriculum which covers all aspects of mobile money, at least half a day should be allocated for training. The better trained the agent, the better service the customer will get. </t>
  </si>
  <si>
    <t xml:space="preserve">Is there a structure in place for re-training agents? </t>
  </si>
  <si>
    <t xml:space="preserve">Documented processes for agent monitoring helps to ensure that agents are monitored consistently, for instance, on accurately performing KYC checks according to regulation, the number of customers registered and activated, float levels, transaction numbers and value, agent outlet in terms of branding, consistency of customer experience, how they are performing against their targets, ongoing campaigns etc. </t>
  </si>
  <si>
    <t xml:space="preserve">Clearly communicated performance targets helps agents to understand what is expected of them and gives them a target to reach for. Without clear targets, agents may be demotivated and underperform. </t>
  </si>
  <si>
    <t>Online monitoring provide real-time information on how the are performing against targets, liquidity levels, etc. This information can be used when visiting the agent onsite to give them feedback on performance. It can also be used to better monitor the network in addition to onsite visits.</t>
  </si>
  <si>
    <t xml:space="preserve">Are agents regularly monitored onsite? </t>
  </si>
  <si>
    <t>Are agents regularly monitored online?</t>
  </si>
  <si>
    <t xml:space="preserve">Regular onsite agent monitoring is important to ensure that agents are following KYC procedures and branding guidelines. In addition, onsite monitoring is a good opportunity to talk to the agent in person about how they are doing against their targets, answer any questions they may have, or informing them of new products or campaigns they should be aware of. </t>
  </si>
  <si>
    <t xml:space="preserve">Do agent visits happen at least every other week? </t>
  </si>
  <si>
    <t>Do agents get feedback on how they are performing against their targets, and how they are performing against their peers?</t>
  </si>
  <si>
    <t>If agents are uninformed about their performance, it's is difficult for them to understand if they are performing well or if they need to improve. Having periodic performance reviews is a good way to do that. Performance reviews can also include information on how agents are performing against their peers.</t>
  </si>
  <si>
    <t>Are agents being rewarded for reaching their performance targets?</t>
  </si>
  <si>
    <t xml:space="preserve">As an added benefit of reaching targets, a bonus might encourage agents to try to reach their targets. </t>
  </si>
  <si>
    <t>Setting a minimum float level ensures that agents have enough e- money and cash to transact with customers  at all times. A lack of liquidity will reflect badly on your service, and might turn customers away from mobile money altogether.</t>
  </si>
  <si>
    <t>Are there specific float requirements depending on whether agents are in rural or urban areas, or other differentiating factors?</t>
  </si>
  <si>
    <t>Are agent float levels monitored on a daily basis?</t>
  </si>
  <si>
    <t xml:space="preserve">Because float is so important in driving mobile money, consider monitoring float at least daily.  However, agents ultimately are responsible to keep a minimum level of float, which needs to be communicated to them. </t>
  </si>
  <si>
    <t>Are consequences in place for agents that do not maintain sufficient float?</t>
  </si>
  <si>
    <t>Do agents have several options for rebalancing liquidity, such as superagents or a bank?</t>
  </si>
  <si>
    <t xml:space="preserve">Options could include superagents like banks, supermarket chains, masteragent, airtime distribution etc. Evaluate if you can add more liquidity options for agents. </t>
  </si>
  <si>
    <t>In the early and high growth stages of mobile money, agent commissions can often represent the majority of the operational costs (see GSMA's paper on mobile money profitability). The rationale is that agents are both serving and on-boarding new customers and need to be compensated for this activity. High growth deployments have reported at least 60% of their revenues are paid out in agent commissions.</t>
  </si>
  <si>
    <t>Are agents incentivised to activate customers (by not receiving the full registration commission until the customer transacts)?</t>
  </si>
  <si>
    <t>Registering customers is a critical part of the mobile money business. To ensure that agents take the time to explain the service to the customer sufficiently, many operators add an agent commission when a customer begins to transact. This has proven to be an effective way to drive active accounts.</t>
  </si>
  <si>
    <t>Do agents receive a commission for cash-in?</t>
  </si>
  <si>
    <t>Do agents receive a commission for cash-out?</t>
  </si>
  <si>
    <t xml:space="preserve">Because agents are spending both their time and float on performing cash-outs, if they are not incentivised by a commission for this, mobile money might not be worth their investment. </t>
  </si>
  <si>
    <t xml:space="preserve">While it may be technically easy to pay agents in real time, when paying commissions periodically, such as monthly, agents are more likely to understand the value mobile money has to their business and appreciate the value of their effort. </t>
  </si>
  <si>
    <t xml:space="preserve">In your opinion, are customers aware of and do they understand your mobile money service? </t>
  </si>
  <si>
    <t xml:space="preserve">ATL marketing campaigns are key to driving awareness of mobile money. If ATL campaigns are not prioritised, especially the growth phase of mobile money, it may be difficult to gain traction. </t>
  </si>
  <si>
    <t>Can you articulate what customer segment you are aiming to reach with your marketing strategy?</t>
  </si>
  <si>
    <t xml:space="preserve">Are your marketing communications reaching your target segment? </t>
  </si>
  <si>
    <t xml:space="preserve">Marketing messages might not be correct for your target segment or might not be communicated across the right channels. There may be cases where operators forget their target segment when developing products, and they risk wasting money on advertising that has very low return of investment. Ensure that there is  consistency with your target segment, most common use case and marketing message. </t>
  </si>
  <si>
    <t>Do your ATL campaigns explain how to use the your service and what your service is?</t>
  </si>
  <si>
    <t>Mobile money is not intuitive, so communicate market-specific uses for the service rather than emotive slogans. Demonstrating how to use the product in an intuitive way can help to demystify the product features. For the unbanked segments, the product might not be intuitive and needs to be explained. Creating awareness through ATL is just part of the job of converting the customer from an unaware to regular user.</t>
  </si>
  <si>
    <t>ATL campaigns are primarily used to drive awareness, however BTL campaigns can educate customers about mobile money, encouraging them to become a regular users. Examples of BTL activities include roving agents, thoughtfully designed SMS campaigns, cultural events, promotions, agent campaigns, etc.</t>
  </si>
  <si>
    <t xml:space="preserve">The information gathered can be utilised when planning new campaigns to understand what marketing messages and tactics are working, and what needs to be reviewed or changed to create more targeted campaign in the future. </t>
  </si>
  <si>
    <t>Do you review the results of marketing campaigns against success criteria such as: acquiring new customers, activating customers and acquiring customers who remain active over time?</t>
  </si>
  <si>
    <t>Are marketing activities shared and used by all functions in the mobile money operation?</t>
  </si>
  <si>
    <t>Campaigns should lead to increased customer traffic at agents and/or more transactions. The organisation must be ready to handle increased activity levels during campaign periods.</t>
  </si>
  <si>
    <t>Do you have a campaign strategy to activate inactive customers?</t>
  </si>
  <si>
    <t>Do you have a live mobile money data dashboard that can be used by all critical functions in the organisation?</t>
  </si>
  <si>
    <t>When budgeting for mobile money marketing activities, do you allot more than half of your budget on customer registration?</t>
  </si>
  <si>
    <t>Organisations that manage mobile money from the general sales and distribution team risk a lack of  prioritisation and focus, because with joint responsibility for more immediately lucrative voice businesses, mobile money will often fall to the bottom of the priority list.</t>
  </si>
  <si>
    <t xml:space="preserve">Creating the right focus for mobile money at every level of the organisation, especially alongside a well-understood and profitable core business, can be a substantial challenge for senior leadership. The most successful mobile money deployments to date have made mobile money a strategic priority, both at the CEO level and throughout the organisation. </t>
  </si>
  <si>
    <t xml:space="preserve">The CEO and CFO (at the minimum) should have KPIs tied to mobile money performance. This could be based on active mobile accounts. There are cases where a change in CEO has had an  effect on active mobile money accounts. </t>
  </si>
  <si>
    <t xml:space="preserve">All mobile money team members should have specific KPIs tied to performance that includes an objective linked to their day-to-day work, with a specific deliverable that can be objectively measured. </t>
  </si>
  <si>
    <t>Are there dedicated resources in the mobile money team to address fraud and risk?</t>
  </si>
  <si>
    <t>Does Finance have at least a 2-3 year investment commitment for mobile money?</t>
  </si>
  <si>
    <t xml:space="preserve">If the mobile money operation does not control their own budget and must get allocated funds, it can be very difficult to ensure the proper investments to make mobile money successful. </t>
  </si>
  <si>
    <t xml:space="preserve">For both a technical assessment and a fraud and risk assessment: Have you committed to the GSMA Code of Conduct for Mobile Money Providers? </t>
  </si>
  <si>
    <t>The GSMA Code of Conduct has a separate assessment to ensure that a technical platform is compliant with the Code of Conduct. The Code of Conduct addresses: 
i) protection of customer funds, 
ii) mitigation of risk of money laundering and the financing of terrorism, 
iii) reliability and trustworthiness of mobile money, 
iv) reliability of the channel and service performance, 
v) security of the network and channel, and 
vi) fair treatment of customers, including disclosure regimes, effective customer complaint redress procedures, and protection of customers’ sensitive data and personal information.</t>
  </si>
  <si>
    <t>Does the customer call centre have its own set of guidelines that are documented and shared with all members of the mobile money management team and call centre staff?</t>
  </si>
  <si>
    <t>The guidelines should include: Core values of the centre,  sick leave policies and procedures,   annual leave policies and procedures, call centre payment policies, including hourly rates, over time, and start time staff rates,  risk and compliance policies,  shift schedule arrangements, including transportation and shift swapping.</t>
  </si>
  <si>
    <t>Do call centre staff receive training before serving mobile money customers in the call centre?</t>
  </si>
  <si>
    <t>Does the call centre training program have an evaluation (i.e. exam or test) before the call centre member can start serving customers?</t>
  </si>
  <si>
    <t>As with the agent training, ensuring that the call centre staff have understood the curriculum through a test or exam can be a good way to see if the training program is effective and if the staff member are ready to serve customers</t>
  </si>
  <si>
    <t>Having a CRM system for a call centre makes it easier to track the performance of the staff, identify frequent issues customers are having, forecast the call centre traffic, and identify frauds</t>
  </si>
  <si>
    <t xml:space="preserve">The mobile money sales team is responsible for recruiting and driving activity within the distribution network. The sales team are often assigned individual regions and held responsible for the overall performance of mobile money within that region. This is an on-the-ground position where the majority of time is spent in the field pushing agents to perform. Within the distribution network, the sales team are likely to be the most experienced and well paid. Their time should be reserved for the highest value work, which is identifying new agents and motivating existing ones. Having a team member responding to routine agent support requests or handling administrative functions is a poor use of this scarce resourcing. Likewise, monitoring and quality control, which is more formulaic and routine, can generally be handled by more junior staff or by master agents . </t>
  </si>
  <si>
    <t>Having a tiered distribution model can ease agent liquidity burden for operators, allowing operators to focus on other parts of the operation. In some markets, masteragents, aggregators  or distributors may also recruit registration-only representatives (who can only register customers on behalf of agents), provide support in agent monitoring, and recruit agents in their local area.</t>
  </si>
  <si>
    <t xml:space="preserve">Is the agent distribution network aligned with where the target customer segment lives and works? </t>
  </si>
  <si>
    <t xml:space="preserve">Operators may struggle to recruit the right kind of agents when recruiting without documented identification and selection criteria. This criteria may include: geographical location with sufficient foot traffic, agent literacy level, ability to maintain the required level of float, and other criteria relevant to your market. </t>
  </si>
  <si>
    <r>
      <t>Agents who primarily work in other types of businesses, such as pharmacies and supermarkets, will have more time to educate their customers about mobile money, when compared to agents who are also airtime retailers. Evidence</t>
    </r>
    <r>
      <rPr>
        <i/>
        <sz val="11"/>
        <rFont val="Arial Narrow"/>
        <family val="2"/>
      </rPr>
      <t xml:space="preserve"> sugges</t>
    </r>
    <r>
      <rPr>
        <i/>
        <sz val="11"/>
        <color theme="1"/>
        <rFont val="Arial Narrow"/>
        <family val="2"/>
      </rPr>
      <t>ts that it takes up to 30 minutes to sufficiently educate a new customer and airtime retailers, especially the most successful ones, may be unable to properly educate new customers, as they will be more focused on selling airtime. Shifting to non-GSM agents can help drive customer registration and activation, because these agents will have more time to explain the service to customers. High performing operators recruit agents from primarily non-airtime retailers such as pharmacies, supermarkets, retail chains, grocery stores, among others.</t>
    </r>
  </si>
  <si>
    <t xml:space="preserve">If agents do not maintaining sufficient float, they risk losing customers that are unable to transact. On a first occurrence,  agents that are not maintaining float should be instructed on how to manage their liquidity better. If there are not sufficient rebalancing options for agents, consider including more options like superagents. If an agent is still not maintaining the required float levels, evaluate a suitable consequence and implement them. If all else fails, consider cutting the agent from your network. </t>
  </si>
  <si>
    <t xml:space="preserve">IFC: Measuring Call Centre Performance </t>
  </si>
  <si>
    <t xml:space="preserve">Past experience has shown that setting up a separate business unit with an independent team helps mobile money to flourish. Mobile money is not another value added service and the organisation structure should reflect this added complexity with separate sales and distribution structure, risk management and top-level investment. Organisations that have tried to manage mobile money as a VAS within the product marketing team have found that there simply is not enough “sales muscle” to drive the service. </t>
  </si>
  <si>
    <t xml:space="preserve">Relying on a GSM risk team alone may not be enough to effectively avoid fraud and risk. Mobile money is far more complex than GSM, therefore it is smart have a dedicated risk manager for mobile money. Developing a risk management culture in all business processes from the beginning, yet balancing the need for innovation and growth, is a difficult task. Having the support of a risk manager will help mitigate risks and develop a risk management culture. </t>
  </si>
  <si>
    <t>Is the back office sufficiently staffed to accurately validate and activate agent and customer accounts within a few hours?</t>
  </si>
  <si>
    <t>If the back office is not sufficiently staffed or doesn't have clear KPIs, there is a risk they will be unable to validate customer and agent accounts accurately. Review the roles and responsibilities of the back office, and determine if some of their responsibilities can be taken over by other parts of the team. The back office is usually responsible for validating accounts, reporting and monitoring, and customer/channel queries that are not handled by the call centre.</t>
  </si>
  <si>
    <t>As with agents, having a training program for the call centre staff will ensure strong customer experience when customers have issues. The training program curriculum may include how mobile money is different than GSM, the different products and how they are used, customer service skills, system and process training, compliance and consequences of misconduct like fraud, and expectations of the call centre agent</t>
  </si>
  <si>
    <t xml:space="preserve">Before developing a marketing strategy, it's important to have a targeted customer segment in addition to a use case that will benefit that segment. Market research, such as focus groups, can help provide greater understanding about the needs of different customer segments and create communication tailored to fit these needs. A target segment needs to be large enough to have revenue potential, small enough to be addressable, and have a specific pain point that mobile money can solve. </t>
  </si>
  <si>
    <t xml:space="preserve">Experience from many markets suggests that inactive customers can be reached and targeted to reactivate them to become active users. Examples of outbound calls have proven successful in a handful markets. Evaluate strategies to see if you can activate your inactive customers, or if it is more appropriate to remove these customers from the system. </t>
  </si>
  <si>
    <t>Having live monitoring is a clear asset when planning new marketing strategies, however, if resources are scarce there are other things that should be prioritised.</t>
  </si>
  <si>
    <t>Customer registration is only half of the battle, so allocate at least half of the budget to other customer activation activities. Operators that focus primarily on registration will get a large base of registered customers, however these customers will not activate themselves without significant education efforts.</t>
  </si>
  <si>
    <t>The benefits of re-training agents periodically include: educating agents on new products and processes, refreshing agents knowledge on the basics, maintaining a strong relationship with the agents, keeping agents motivated, and giving them another opportunity to get to know each other. Operators that only rely on initial training run the risk that agents might forget some of the training.</t>
  </si>
  <si>
    <t>Are sales and monitoring activities performed by two separate teams?</t>
  </si>
  <si>
    <t>While the sales team can provide some assistance, there is a risk to capacity if they are the sole provider of support for both sales and monitoring. The priority KPI of a salesperson (“sign up more agents”) is naturally at odds with that of someone involved in monitoring (“maintain high level of customer experience”). A salesperson would have little motivation to report an agent who was ignoring KYC requirements if that agent was delivering strong volumes.</t>
  </si>
  <si>
    <r>
      <t xml:space="preserve">Even though customers do not pay to cash-in, cash is very important to get money into the mobile money ecosystem, and if agents are not incentivised to cash-in, they will be less likely to facilitate and encourage cash-ins. </t>
    </r>
    <r>
      <rPr>
        <i/>
        <sz val="11"/>
        <rFont val="Arial Narrow"/>
        <family val="2"/>
      </rPr>
      <t>Instead, consider compensating agents for any effort on their part, either as time or rebalancing costs.</t>
    </r>
  </si>
  <si>
    <t>Operational overall score:</t>
  </si>
  <si>
    <t>Introduction</t>
  </si>
  <si>
    <t>Distribution questionnaire</t>
  </si>
  <si>
    <t>This questionnaire assesses: how the distribution network is set up; how agents are selected, trained and monitored; how liquidity is managed; and if agent incentives are sufficient to drive mobile money.</t>
  </si>
  <si>
    <t>Organisational and operational structure questionnaire</t>
  </si>
  <si>
    <t>Marketing questionnaire</t>
  </si>
  <si>
    <t>This questionnaire assesses if the foundations of creating a well-functioning marketing strategy are in place.</t>
  </si>
  <si>
    <t>The quantitative assessment provides a high level overview of how your mobile money service is performing based on quantitative metrics like customers and agent activity rates.</t>
  </si>
  <si>
    <t>Operational dashboard</t>
  </si>
  <si>
    <t>The operational dashboard will give the results of the questionnaires and data, and resources to address potential barriers in the operation.</t>
  </si>
  <si>
    <r>
      <t>Who should participate:</t>
    </r>
    <r>
      <rPr>
        <sz val="11"/>
        <color theme="1"/>
        <rFont val="Arial Narrow"/>
        <family val="2"/>
      </rPr>
      <t xml:space="preserve"> Head of Distribution, Head of sales</t>
    </r>
  </si>
  <si>
    <r>
      <t>Who should participate:</t>
    </r>
    <r>
      <rPr>
        <sz val="11"/>
        <color theme="1"/>
        <rFont val="Arial Narrow"/>
        <family val="2"/>
      </rPr>
      <t xml:space="preserve"> Mobile Money Manager, Finance, Risk, Head of Operations</t>
    </r>
  </si>
  <si>
    <r>
      <t>Who should participate:</t>
    </r>
    <r>
      <rPr>
        <sz val="11"/>
        <color theme="1"/>
        <rFont val="Arial Narrow"/>
        <family val="2"/>
      </rPr>
      <t xml:space="preserve"> Marketing Manager</t>
    </r>
  </si>
  <si>
    <r>
      <t>·</t>
    </r>
    <r>
      <rPr>
        <sz val="7"/>
        <color theme="1"/>
        <rFont val="Arial Narrow"/>
        <family val="2"/>
      </rPr>
      <t xml:space="preserve">         </t>
    </r>
    <r>
      <rPr>
        <sz val="11"/>
        <color theme="1"/>
        <rFont val="Arial Narrow"/>
        <family val="2"/>
      </rPr>
      <t>How the capacity of the agent network compared to global averages</t>
    </r>
  </si>
  <si>
    <r>
      <t>·</t>
    </r>
    <r>
      <rPr>
        <sz val="7"/>
        <color theme="1"/>
        <rFont val="Arial Narrow"/>
        <family val="2"/>
      </rPr>
      <t xml:space="preserve">         </t>
    </r>
    <r>
      <rPr>
        <sz val="11"/>
        <color theme="1"/>
        <rFont val="Arial Narrow"/>
        <family val="2"/>
      </rPr>
      <t>How many of your customers are active customers</t>
    </r>
  </si>
  <si>
    <r>
      <t>·</t>
    </r>
    <r>
      <rPr>
        <sz val="7"/>
        <color theme="1"/>
        <rFont val="Arial Narrow"/>
        <family val="2"/>
      </rPr>
      <t xml:space="preserve">         </t>
    </r>
    <r>
      <rPr>
        <sz val="11"/>
        <color theme="1"/>
        <rFont val="Arial Narrow"/>
        <family val="2"/>
      </rPr>
      <t>Product mix</t>
    </r>
  </si>
  <si>
    <r>
      <t>·</t>
    </r>
    <r>
      <rPr>
        <sz val="7"/>
        <color theme="1"/>
        <rFont val="Arial Narrow"/>
        <family val="2"/>
      </rPr>
      <t xml:space="preserve">         </t>
    </r>
    <r>
      <rPr>
        <sz val="11"/>
        <color theme="1"/>
        <rFont val="Arial Narrow"/>
        <family val="2"/>
      </rPr>
      <t>Active customer growth rates on 30- and 90 day activity rates compared to global and regional growth rates.</t>
    </r>
  </si>
  <si>
    <r>
      <t>·</t>
    </r>
    <r>
      <rPr>
        <sz val="7"/>
        <color theme="1"/>
        <rFont val="Arial Narrow"/>
        <family val="2"/>
      </rPr>
      <t xml:space="preserve">         </t>
    </r>
    <r>
      <rPr>
        <sz val="11"/>
        <color theme="1"/>
        <rFont val="Arial Narrow"/>
        <family val="2"/>
      </rPr>
      <t>Results of operational health assessment</t>
    </r>
  </si>
  <si>
    <t xml:space="preserve">Country population </t>
  </si>
  <si>
    <t>P2P OTC transactions</t>
  </si>
  <si>
    <t>Active</t>
  </si>
  <si>
    <t>Is the agent-to-customer ratio above 300 customers per agent? (see operational health dashboard)</t>
  </si>
  <si>
    <t>Does the agent training program occur in a centralised hub or main office?</t>
  </si>
  <si>
    <r>
      <t>•</t>
    </r>
    <r>
      <rPr>
        <sz val="9"/>
        <color rgb="FF000000"/>
        <rFont val="Arial Narrow"/>
        <family val="2"/>
      </rPr>
      <t>Test agents service level and compare across</t>
    </r>
  </si>
  <si>
    <t>Technical notes – Getting the Most out of Your Data: Segmenting Your Mobile Money Customer Base to Drive Usage</t>
  </si>
  <si>
    <t>It should also be noted that any analysis comes with its own set of judgments calls. The choices made in doing this analysis are not meant to be an absolute industry standard, but merely ones that seemed to work well for the specific purpose. There may be places where you disagree and can offer improvements. If so, we’d be happy to hear from you. Please send an email to mmu@gsma.com and reference the “Customer BI Technical Notes.”</t>
  </si>
  <si>
    <t>Requirements for customer-level transaction analysis</t>
  </si>
  <si>
    <t>Operators seeking to do customer-level analysis on their transaction data will need the following:</t>
  </si>
  <si>
    <t>Building foundational data tables for analysis</t>
  </si>
  <si>
    <t>All of the analysis done in the presentation came from two foundational tables constructed from the raw platform transactional data. These tables are described below and should be replicated as a first step before undertaking customer-level analysis:</t>
  </si>
  <si>
    <t>a. Table description</t>
  </si>
  <si>
    <t>b. Table sample</t>
  </si>
  <si>
    <t>Table Sample</t>
  </si>
  <si>
    <t>Timestamp</t>
  </si>
  <si>
    <t>trans_nbr</t>
  </si>
  <si>
    <t>customer_</t>
  </si>
  <si>
    <t>ID</t>
  </si>
  <si>
    <t>counterparty_</t>
  </si>
  <si>
    <t>trans_</t>
  </si>
  <si>
    <t>type</t>
  </si>
  <si>
    <t>Amount</t>
  </si>
  <si>
    <t>time_since_first</t>
  </si>
  <si>
    <t>time_since_previous</t>
  </si>
  <si>
    <t>revenue</t>
  </si>
  <si>
    <t>other_revenue</t>
  </si>
  <si>
    <t>Deposit</t>
  </si>
  <si>
    <t>NULL</t>
  </si>
  <si>
    <t>C1</t>
  </si>
  <si>
    <t>C2</t>
  </si>
  <si>
    <t>Send P2P transfer</t>
  </si>
  <si>
    <t>Receive P2P transfer</t>
  </si>
  <si>
    <t>A2</t>
  </si>
  <si>
    <t>Withdrawal</t>
  </si>
  <si>
    <t>c. Table columns</t>
  </si>
  <si>
    <t>Let’s look at each column going from left to right. Items in yellow should be system-generated fields already contained in the transaction records. Items in green should be computed fields derived from the system data:</t>
  </si>
  <si>
    <t>Column</t>
  </si>
  <si>
    <t>System-generated or computed field?</t>
  </si>
  <si>
    <t>Description</t>
  </si>
  <si>
    <t>Notes</t>
  </si>
  <si>
    <t>System-generated</t>
  </si>
  <si>
    <t>Timestamp of the transaction</t>
  </si>
  <si>
    <t>Trans_nbr</t>
  </si>
  <si>
    <t>Computed</t>
  </si>
  <si>
    <t>Which transaction number this is for this particular customer. A customer’s first transaction will get a value of 1. Their second transaction will get a value of 2, etc.  This field should be derived from the Timestamp field, using a Rank() function for similar</t>
  </si>
  <si>
    <t>Primary key (along with Customer_ID).</t>
  </si>
  <si>
    <t>Each customer will have a trans_nbr = 1. Customers that have done a second transactions will have trans_nbr = 2, etc.</t>
  </si>
  <si>
    <t>Customer identifier used in system. Could be an MSISDN or an account number</t>
  </si>
  <si>
    <t>Primary key (along with trans_nbr). Should only include end-user individuals. No agents, bulk payers, corporates, etc. should ever be included in this column.</t>
  </si>
  <si>
    <t>System-generated (but may require some adjustments to make sure the agent is always the counterparty, not the customer)</t>
  </si>
  <si>
    <t>This is the counterparty for the customer transaction</t>
  </si>
  <si>
    <t>trans_type</t>
  </si>
  <si>
    <t>System generated, but rows need to be created to represent customers receiving payments (e.g. receiving P2P transfers or salary payments)</t>
  </si>
  <si>
    <t>This is the type of transaction, and might include:</t>
  </si>
  <si>
    <t>This transactions  are likely represented by a transaction code (e.g. deposit = transaction ID 38) in your platform. The plain English descriptions have been used for clarity in this document.</t>
  </si>
  <si>
    <t>System generated</t>
  </si>
  <si>
    <t>The value of the transaction</t>
  </si>
  <si>
    <t>Calculated by taking the number of days between that transaction’s timestamp and the timestamp of trans_nbr = 1.</t>
  </si>
  <si>
    <t>The number of days since the customer’s previous transaction</t>
  </si>
  <si>
    <t>Calculated by taking the number of days between that transaction’s timestamp and the previous transaction’s timestamp.</t>
  </si>
  <si>
    <t>Calculating this value is straightforward for some transactions (e.g. if a customer is charged a fee for initiating a P2P transfer) but more complicated for other transactions (e.g. figuring out to how attribute revenue when a customer withdrawals a received transfer).</t>
  </si>
  <si>
    <t>This is the revenue attributed to the customer_ID for actions that take place later based on this transaction, such as a withdrawal.</t>
  </si>
  <si>
    <t>d. Creating the trans_customer table</t>
  </si>
  <si>
    <t>i. Step 1: Filtering out non-customer and non-payment transactions</t>
  </si>
  <si>
    <t>This table should contain actual payment transactions involving at least one end-user. All other transactions should be filtered out including:</t>
  </si>
  <si>
    <t>ii. Step 2: Creating mirror entries for customers receiving payments</t>
  </si>
  <si>
    <t xml:space="preserve">This table should try to capture all customer-related activity, including when a customer receives a payment. In order to include this information, “mirror” entries may need to be created to represent receipt of funds. For example, a P2P transfer from one registered user to another should be duplicated into two rows. One row (already present in the raw transaction logs) will indicate the first customer sending money. A second “mirror” row will indicate the second customer receiving money.  </t>
  </si>
  <si>
    <t>For salary payments or bulk payments, where a corporate entity is paying and end-user, you should be sure to place the customer in the Customer_ID column and the corporate in the counterparty_ID column. This might require reversing the order of payer and payee in the transaction logs.</t>
  </si>
  <si>
    <t>Example 1: P2P transfer (end user to end user)</t>
  </si>
  <si>
    <t>What is present in the raw system transaction logs (1 entry):</t>
  </si>
  <si>
    <t>Payer</t>
  </si>
  <si>
    <t>Payee</t>
  </si>
  <si>
    <t>Trans_type</t>
  </si>
  <si>
    <t>What is inserted into the trans_customer table (2 entries):</t>
  </si>
  <si>
    <t>Customer_ID</t>
  </si>
  <si>
    <t>Counterparty_ID</t>
  </si>
  <si>
    <t>Example 2: Salary payment (corporate user to end user)</t>
  </si>
  <si>
    <t>What’s present in the raw system transaction logs (1 entry):</t>
  </si>
  <si>
    <t>Salary Payer 1 [corporate]</t>
  </si>
  <si>
    <t>Pay salary</t>
  </si>
  <si>
    <t>What is inserted into the trans_customer (1 entries):</t>
  </si>
  <si>
    <t>Receive Salary</t>
  </si>
  <si>
    <t>iii. Step 3: Creating the trans_nbr, time_since_first, time_since_previous columns</t>
  </si>
  <si>
    <t>iv. Step 4: Identifying and marking direct deposits</t>
  </si>
  <si>
    <t>Direct deposits – when a sender deposits directly into a recipients account rather than depositing money into their own account and doing a P2P transfer – can create challenges in doing customer-level analysis. In essence, this is a P2P transfer but will appear in the transaction logs as a deposit. If direct deposits are a significant problem, they should be flagged and dealt with separately from regular deposits.</t>
  </si>
  <si>
    <t>It is impossible to determine for certain whether a particular deposit is a direct deposit, though it is possible to guess with reasonable likelihood. In our analysis, we used the following 4 conditions to determine a direct deposit:</t>
  </si>
  <si>
    <t>A1</t>
  </si>
  <si>
    <t>From a business perspective, direct deposits should be seen as P2P transfers where the sender is unknown. In some deployments, this may be up to 40% of all P2P transfers.</t>
  </si>
  <si>
    <t>Direct deposits were marked as a new transaction type in our table to distinguish it in the analysis.</t>
  </si>
  <si>
    <t>v. Step 4: Calculating revenue contribution</t>
  </si>
  <si>
    <t>Calculating revenue contribution for individual transactions and customers is trickier than it may seem.  We applied three principles to this problem:</t>
  </si>
  <si>
    <t>Here is how various transaction types were treated:</t>
  </si>
  <si>
    <t>If withdrawal revenue were allocated to the receiver, the trans_customer table would reflect the following (assuming withdrawal fee of 5 net of agent commissions).</t>
  </si>
  <si>
    <t>Revenue</t>
  </si>
  <si>
    <t>P2P</t>
  </si>
  <si>
    <t>2. Overview: The customer info table (“info_customer”)</t>
  </si>
  <si>
    <t>a. Basic table description</t>
  </si>
  <si>
    <t>Reg_date</t>
  </si>
  <si>
    <t>First_activity_date</t>
  </si>
  <si>
    <t>First_trans_date</t>
  </si>
  <si>
    <t>First_activity_type</t>
  </si>
  <si>
    <t>Last_activity_date</t>
  </si>
  <si>
    <t>Segment</t>
  </si>
  <si>
    <t>Trans_count</t>
  </si>
  <si>
    <t>Trans_per_month</t>
  </si>
  <si>
    <t>Counterparties</t>
  </si>
  <si>
    <t>Influencer</t>
  </si>
  <si>
    <t>Power user</t>
  </si>
  <si>
    <t>C7</t>
  </si>
  <si>
    <t>Receive money</t>
  </si>
  <si>
    <t>Passive receiver</t>
  </si>
  <si>
    <t>C3</t>
  </si>
  <si>
    <t>Registered non user</t>
  </si>
  <si>
    <t>Null</t>
  </si>
  <si>
    <t>Whatever customer ID is used in the system, for example MSISDN or account number</t>
  </si>
  <si>
    <t>Registration date for that user.</t>
  </si>
  <si>
    <t>Deposit excluded because first deposit is almost always an enabler of a second transaction (e.g. deposit money then send money).</t>
  </si>
  <si>
    <t>This denotes that the customer has become a truly active user (and not a passive recipient of funds).</t>
  </si>
  <si>
    <t>.</t>
  </si>
  <si>
    <t>Date of the user’s most recent activity of any kind – making a payment or receiving funds for example.</t>
  </si>
  <si>
    <t>Number of user-initiated non-deposit, non-withdrawal transactions done by this user in total.</t>
  </si>
  <si>
    <t>Segment assigned to user based on their current activity.</t>
  </si>
  <si>
    <t>Total number of initiated payment transactions (e.g. send money, pay bill, buy airtime) done by this customer of their lifetime</t>
  </si>
  <si>
    <t>The average number of initiated payment transactions per month (e.g. send money, pay bill, buy airtime) done in between the first_trans_date and last_activity_date</t>
  </si>
  <si>
    <t>Does not include deposits, withdrawals or receiving money (which are auxiliary or passive transactions)</t>
  </si>
  <si>
    <t>The number of distinct counterparties the user has made a payment to. Can include individuals and corporate billers.</t>
  </si>
  <si>
    <t>Indicates the “viral-ness” of the usage. More counterparties indicates they are using the service in a deeper way and involving other users.</t>
  </si>
  <si>
    <t>If this customers’ first transaction was not sending or receiving money, this column should be NULL.</t>
  </si>
  <si>
    <t>These “influencers” are key to bringing new users onto the service.</t>
  </si>
  <si>
    <t>d. Creating the info_customer table</t>
  </si>
  <si>
    <t>i. Step 1: Identifying the right set of users</t>
  </si>
  <si>
    <t>Analysts will want to take care to select a representative and fair set of users for analysis. Two filters were used to winnow down our analysis set</t>
  </si>
  <si>
    <t>ii. Step 2: Creating computed columns</t>
  </si>
  <si>
    <t>The following columns are computed using information in the trans_customer table:</t>
  </si>
  <si>
    <t>iii. Step 3: Assigning users to segments</t>
  </si>
  <si>
    <t>Here are the definitions of segments used in our analysis. You may want to adjust the definitions to your needs – the precise criteria are subjective. We would welcome your comments on other useful segments or adjustments you think might be helpful.</t>
  </si>
  <si>
    <t>Registered non-users:</t>
  </si>
  <si>
    <t>Passive recipients:</t>
  </si>
  <si>
    <t>Trial and rejects:</t>
  </si>
  <si>
    <t>Normal regular users:</t>
  </si>
  <si>
    <t>Lapsed users</t>
  </si>
  <si>
    <t>Power Users</t>
  </si>
  <si>
    <t>Infrequent users</t>
  </si>
  <si>
    <t>Using the foundational tables</t>
  </si>
  <si>
    <t>We hope you found these notes useful. We’d be happy to discuss with any interested parties to learn what others are doing in the realm of mobile money customer analysis. Please email mmu@gsm.org with any thoughts.</t>
  </si>
  <si>
    <r>
      <t>-</t>
    </r>
    <r>
      <rPr>
        <sz val="7"/>
        <color theme="1"/>
        <rFont val="Times New Roman"/>
        <family val="1"/>
      </rPr>
      <t xml:space="preserve">          </t>
    </r>
    <r>
      <rPr>
        <b/>
        <sz val="11"/>
        <color theme="1"/>
        <rFont val="Calibri"/>
        <family val="2"/>
        <scheme val="minor"/>
      </rPr>
      <t xml:space="preserve">Analyst with knowledge in database or statistical programming: </t>
    </r>
    <r>
      <rPr>
        <sz val="11"/>
        <color theme="1"/>
        <rFont val="Calibri"/>
        <family val="2"/>
        <scheme val="minor"/>
      </rPr>
      <t>such as SQL, STATA, or Access</t>
    </r>
  </si>
  <si>
    <r>
      <t>-</t>
    </r>
    <r>
      <rPr>
        <sz val="7"/>
        <color theme="1"/>
        <rFont val="Times New Roman"/>
        <family val="1"/>
      </rPr>
      <t xml:space="preserve">          </t>
    </r>
    <r>
      <rPr>
        <b/>
        <sz val="11"/>
        <color theme="1"/>
        <rFont val="Calibri"/>
        <family val="2"/>
        <scheme val="minor"/>
      </rPr>
      <t xml:space="preserve">A set of questions: </t>
    </r>
    <r>
      <rPr>
        <sz val="11"/>
        <color theme="1"/>
        <rFont val="Calibri"/>
        <family val="2"/>
        <scheme val="minor"/>
      </rPr>
      <t xml:space="preserve">Understanding what questions can help drive customer activity is at the core of good customer business intelligence. Start with a set of actionable questions before undertaking the analysis. </t>
    </r>
  </si>
  <si>
    <r>
      <t>-</t>
    </r>
    <r>
      <rPr>
        <sz val="7"/>
        <color theme="1"/>
        <rFont val="Times New Roman"/>
        <family val="1"/>
      </rPr>
      <t xml:space="preserve">          </t>
    </r>
    <r>
      <rPr>
        <b/>
        <sz val="11"/>
        <color theme="1"/>
        <rFont val="Calibri"/>
        <family val="2"/>
        <scheme val="minor"/>
      </rPr>
      <t xml:space="preserve">Understanding privacy laws and customer protection: </t>
    </r>
    <r>
      <rPr>
        <sz val="11"/>
        <color theme="1"/>
        <rFont val="Calibri"/>
        <family val="2"/>
        <scheme val="minor"/>
      </rPr>
      <t>Customer data privacy laws vary by country and may hinge on the terms and conditions signed on mobile money registration. Before undertaking analysis, operators should understand any restrictions in analysing customer data. Hashing customer data or phone numbers may be required prior to analysis.</t>
    </r>
  </si>
  <si>
    <r>
      <t xml:space="preserve">1. </t>
    </r>
    <r>
      <rPr>
        <b/>
        <u/>
        <sz val="14"/>
        <color rgb="FF4F81BD"/>
        <rFont val="Cambria"/>
        <family val="1"/>
      </rPr>
      <t>The customer transaction table (“trans_customer”)</t>
    </r>
  </si>
  <si>
    <r>
      <t>-</t>
    </r>
    <r>
      <rPr>
        <sz val="7"/>
        <color theme="1"/>
        <rFont val="Times New Roman"/>
        <family val="1"/>
      </rPr>
      <t xml:space="preserve">          </t>
    </r>
    <r>
      <rPr>
        <b/>
        <sz val="11"/>
        <color theme="1"/>
        <rFont val="Calibri"/>
        <family val="2"/>
        <scheme val="minor"/>
      </rPr>
      <t xml:space="preserve">What it contains: </t>
    </r>
    <r>
      <rPr>
        <sz val="11"/>
        <color theme="1"/>
        <rFont val="Calibri"/>
        <family val="2"/>
        <scheme val="minor"/>
      </rPr>
      <t>Every payment transaction that involves an end user</t>
    </r>
  </si>
  <si>
    <r>
      <t>-</t>
    </r>
    <r>
      <rPr>
        <sz val="7"/>
        <color theme="1"/>
        <rFont val="Times New Roman"/>
        <family val="1"/>
      </rPr>
      <t xml:space="preserve">          </t>
    </r>
    <r>
      <rPr>
        <b/>
        <sz val="11"/>
        <color theme="1"/>
        <rFont val="Calibri"/>
        <family val="2"/>
        <scheme val="minor"/>
      </rPr>
      <t xml:space="preserve">Primary key: </t>
    </r>
    <r>
      <rPr>
        <sz val="11"/>
        <color theme="1"/>
        <rFont val="Calibri"/>
        <family val="2"/>
        <scheme val="minor"/>
      </rPr>
      <t>Customer identifier (“customer_ID”), customer transaction number (“trans_nbr”) [e.g. customer A’s first transaction]</t>
    </r>
  </si>
  <si>
    <r>
      <t>o</t>
    </r>
    <r>
      <rPr>
        <sz val="7"/>
        <color theme="1"/>
        <rFont val="Times New Roman"/>
        <family val="1"/>
      </rPr>
      <t xml:space="preserve">   </t>
    </r>
    <r>
      <rPr>
        <sz val="11"/>
        <color theme="1"/>
        <rFont val="Calibri"/>
        <family val="2"/>
        <scheme val="minor"/>
      </rPr>
      <t>Non-payment transactions, including balance inquiries, mini statements, PIN resets, etc.</t>
    </r>
  </si>
  <si>
    <r>
      <t>o</t>
    </r>
    <r>
      <rPr>
        <sz val="7"/>
        <color theme="1"/>
        <rFont val="Times New Roman"/>
        <family val="1"/>
      </rPr>
      <t xml:space="preserve">   </t>
    </r>
    <r>
      <rPr>
        <sz val="11"/>
        <color theme="1"/>
        <rFont val="Calibri"/>
        <family val="2"/>
        <scheme val="minor"/>
      </rPr>
      <t>Transactions that do not involve customers, including agent-to-agent transactions, administrator transactions (e.g. bank reconciliations), etc</t>
    </r>
  </si>
  <si>
    <r>
      <t>C1 [</t>
    </r>
    <r>
      <rPr>
        <i/>
        <sz val="9.5"/>
        <color rgb="FF000000"/>
        <rFont val="Calibri"/>
        <family val="2"/>
        <scheme val="minor"/>
      </rPr>
      <t>Customer 1</t>
    </r>
    <r>
      <rPr>
        <sz val="9.5"/>
        <color rgb="FF000000"/>
        <rFont val="Calibri"/>
        <family val="2"/>
        <scheme val="minor"/>
      </rPr>
      <t>]</t>
    </r>
  </si>
  <si>
    <r>
      <t>A1 [</t>
    </r>
    <r>
      <rPr>
        <i/>
        <sz val="9.5"/>
        <color rgb="FF000000"/>
        <rFont val="Calibri"/>
        <family val="2"/>
        <scheme val="minor"/>
      </rPr>
      <t>Agent 1</t>
    </r>
    <r>
      <rPr>
        <sz val="9.5"/>
        <color rgb="FF000000"/>
        <rFont val="Calibri"/>
        <family val="2"/>
        <scheme val="minor"/>
      </rPr>
      <t>]</t>
    </r>
  </si>
  <si>
    <r>
      <t>-</t>
    </r>
    <r>
      <rPr>
        <sz val="7"/>
        <color theme="1"/>
        <rFont val="Times New Roman"/>
        <family val="1"/>
      </rPr>
      <t xml:space="preserve">          </t>
    </r>
    <r>
      <rPr>
        <i/>
        <sz val="11"/>
        <color theme="1"/>
        <rFont val="Calibri"/>
        <family val="2"/>
        <scheme val="minor"/>
      </rPr>
      <t>Row 2</t>
    </r>
    <r>
      <rPr>
        <sz val="11"/>
        <color theme="1"/>
        <rFont val="Calibri"/>
        <family val="2"/>
        <scheme val="minor"/>
      </rPr>
      <t>: That same customer (“C1”) sends a P2P transfer to a second customer (“C2”) for $200</t>
    </r>
  </si>
  <si>
    <r>
      <t>-</t>
    </r>
    <r>
      <rPr>
        <sz val="7"/>
        <color theme="1"/>
        <rFont val="Times New Roman"/>
        <family val="1"/>
      </rPr>
      <t xml:space="preserve">          </t>
    </r>
    <r>
      <rPr>
        <i/>
        <sz val="11"/>
        <color theme="1"/>
        <rFont val="Calibri"/>
        <family val="2"/>
        <scheme val="minor"/>
      </rPr>
      <t>Row 3</t>
    </r>
    <r>
      <rPr>
        <sz val="11"/>
        <color theme="1"/>
        <rFont val="Calibri"/>
        <family val="2"/>
        <scheme val="minor"/>
      </rPr>
      <t>: This is a mirror record to row 2. It indicates that “C2 “received a P2P transfer from “C1.” This row is created manually during the analysis.  The reason for creating this row will be explained below in Section</t>
    </r>
    <r>
      <rPr>
        <b/>
        <sz val="11"/>
        <color rgb="FFC0504D"/>
        <rFont val="Calibri"/>
        <family val="2"/>
        <scheme val="minor"/>
      </rPr>
      <t xml:space="preserve"> d.ii</t>
    </r>
  </si>
  <si>
    <r>
      <t>-</t>
    </r>
    <r>
      <rPr>
        <sz val="7"/>
        <color theme="1"/>
        <rFont val="Times New Roman"/>
        <family val="1"/>
      </rPr>
      <t xml:space="preserve">          </t>
    </r>
    <r>
      <rPr>
        <i/>
        <sz val="11"/>
        <color theme="1"/>
        <rFont val="Calibri"/>
        <family val="2"/>
        <scheme val="minor"/>
      </rPr>
      <t>Row 4</t>
    </r>
    <r>
      <rPr>
        <sz val="11"/>
        <color theme="1"/>
        <rFont val="Calibri"/>
        <family val="2"/>
        <scheme val="minor"/>
      </rPr>
      <t>: “C2” withdrawals $197 of that received money from an agent (“A2”), after the $3 fee taken by the operator</t>
    </r>
  </si>
  <si>
    <r>
      <t>-</t>
    </r>
    <r>
      <rPr>
        <sz val="7"/>
        <color theme="1"/>
        <rFont val="Times New Roman"/>
        <family val="1"/>
      </rPr>
      <t xml:space="preserve">          </t>
    </r>
    <r>
      <rPr>
        <sz val="11"/>
        <color theme="1"/>
        <rFont val="Calibri"/>
        <family val="2"/>
        <scheme val="minor"/>
      </rPr>
      <t>For bill payments, the counterparty should be the recipient of the bill payment</t>
    </r>
  </si>
  <si>
    <r>
      <t>-</t>
    </r>
    <r>
      <rPr>
        <sz val="7"/>
        <color theme="1"/>
        <rFont val="Times New Roman"/>
        <family val="1"/>
      </rPr>
      <t xml:space="preserve">          </t>
    </r>
    <r>
      <rPr>
        <sz val="11"/>
        <color theme="1"/>
        <rFont val="Calibri"/>
        <family val="2"/>
        <scheme val="minor"/>
      </rPr>
      <t xml:space="preserve">For money received (e.g. receiving P2P transfer, salary payment or bulk payment), the counterparty should be the payer.  </t>
    </r>
  </si>
  <si>
    <r>
      <t>-</t>
    </r>
    <r>
      <rPr>
        <sz val="7"/>
        <color theme="1"/>
        <rFont val="Times New Roman"/>
        <family val="1"/>
      </rPr>
      <t xml:space="preserve">          </t>
    </r>
    <r>
      <rPr>
        <sz val="11"/>
        <color theme="1"/>
        <rFont val="Calibri"/>
        <family val="2"/>
        <scheme val="minor"/>
      </rPr>
      <t>Payer (active) transactions: Deposit, withdrawal, P2P transfer (on-net  + off-net), bill payments, airtime purchase</t>
    </r>
  </si>
  <si>
    <r>
      <t>-</t>
    </r>
    <r>
      <rPr>
        <sz val="7"/>
        <color theme="1"/>
        <rFont val="Times New Roman"/>
        <family val="1"/>
      </rPr>
      <t xml:space="preserve">          </t>
    </r>
    <r>
      <rPr>
        <sz val="11"/>
        <color theme="1"/>
        <rFont val="Calibri"/>
        <family val="2"/>
        <scheme val="minor"/>
      </rPr>
      <t>Payee (passive) transactions: Receive P2P transfer, receive salary payment, receive bulk  payment</t>
    </r>
  </si>
  <si>
    <r>
      <t xml:space="preserve">See </t>
    </r>
    <r>
      <rPr>
        <b/>
        <sz val="11"/>
        <color rgb="FFC0504D"/>
        <rFont val="Calibri"/>
        <family val="2"/>
        <scheme val="minor"/>
      </rPr>
      <t>d.ii</t>
    </r>
    <r>
      <rPr>
        <sz val="11"/>
        <color theme="1"/>
        <rFont val="Calibri"/>
        <family val="2"/>
        <scheme val="minor"/>
      </rPr>
      <t xml:space="preserve"> for more on payee (passive) transactions.</t>
    </r>
  </si>
  <si>
    <r>
      <t>-</t>
    </r>
    <r>
      <rPr>
        <sz val="7"/>
        <color theme="1"/>
        <rFont val="Times New Roman"/>
        <family val="1"/>
      </rPr>
      <t xml:space="preserve">          </t>
    </r>
    <r>
      <rPr>
        <sz val="11"/>
        <color theme="1"/>
        <rFont val="Calibri"/>
        <family val="2"/>
        <scheme val="minor"/>
      </rPr>
      <t>Agent to agent transactions (agents trading float with each other)</t>
    </r>
  </si>
  <si>
    <r>
      <t>-</t>
    </r>
    <r>
      <rPr>
        <sz val="7"/>
        <color theme="1"/>
        <rFont val="Times New Roman"/>
        <family val="1"/>
      </rPr>
      <t xml:space="preserve">          </t>
    </r>
    <r>
      <rPr>
        <sz val="11"/>
        <color theme="1"/>
        <rFont val="Calibri"/>
        <family val="2"/>
        <scheme val="minor"/>
      </rPr>
      <t>Agent to service provider transactions (purchase of float, liquidation of float, agent commission payment)</t>
    </r>
  </si>
  <si>
    <r>
      <t>-</t>
    </r>
    <r>
      <rPr>
        <sz val="7"/>
        <color theme="1"/>
        <rFont val="Times New Roman"/>
        <family val="1"/>
      </rPr>
      <t xml:space="preserve">          </t>
    </r>
    <r>
      <rPr>
        <sz val="11"/>
        <color theme="1"/>
        <rFont val="Calibri"/>
        <family val="2"/>
        <scheme val="minor"/>
      </rPr>
      <t>System transactions (bank reconciliation, bill payment partner reconciliation)</t>
    </r>
  </si>
  <si>
    <r>
      <t>-</t>
    </r>
    <r>
      <rPr>
        <sz val="7"/>
        <color theme="1"/>
        <rFont val="Times New Roman"/>
        <family val="1"/>
      </rPr>
      <t xml:space="preserve">          </t>
    </r>
    <r>
      <rPr>
        <sz val="11"/>
        <color theme="1"/>
        <rFont val="Calibri"/>
        <family val="2"/>
        <scheme val="minor"/>
      </rPr>
      <t>Non-payment transactions including balance inquiries, mini-statements, and PIN resets</t>
    </r>
  </si>
  <si>
    <r>
      <t xml:space="preserve">These columns should be computed as described in the </t>
    </r>
    <r>
      <rPr>
        <b/>
        <sz val="11"/>
        <color theme="1"/>
        <rFont val="Calibri"/>
        <family val="2"/>
        <scheme val="minor"/>
      </rPr>
      <t>Table columns</t>
    </r>
    <r>
      <rPr>
        <sz val="11"/>
        <color theme="1"/>
        <rFont val="Calibri"/>
        <family val="2"/>
        <scheme val="minor"/>
      </rPr>
      <t xml:space="preserve"> section above. Once created, the table can then be keyed on customer_ID and trans_nbr.</t>
    </r>
  </si>
  <si>
    <r>
      <t>1.</t>
    </r>
    <r>
      <rPr>
        <sz val="7"/>
        <color theme="1"/>
        <rFont val="Times New Roman"/>
        <family val="1"/>
      </rPr>
      <t xml:space="preserve">       </t>
    </r>
    <r>
      <rPr>
        <sz val="11"/>
        <color theme="1"/>
        <rFont val="Calibri"/>
        <family val="2"/>
        <scheme val="minor"/>
      </rPr>
      <t>Deposit into an account immediately followed by a withdraw with no intervening transaction (trans_nbr “n” = deposit AND trans_nbr “n+1” = withdrawal</t>
    </r>
  </si>
  <si>
    <r>
      <t>2.</t>
    </r>
    <r>
      <rPr>
        <sz val="7"/>
        <color theme="1"/>
        <rFont val="Times New Roman"/>
        <family val="1"/>
      </rPr>
      <t xml:space="preserve">       </t>
    </r>
    <r>
      <rPr>
        <sz val="11"/>
        <color theme="1"/>
        <rFont val="Calibri"/>
        <family val="2"/>
        <scheme val="minor"/>
      </rPr>
      <t>Deposit and withdrawal take place within 24 hours (though you could choose a different timeframe)</t>
    </r>
  </si>
  <si>
    <r>
      <t>3.</t>
    </r>
    <r>
      <rPr>
        <sz val="7"/>
        <color theme="1"/>
        <rFont val="Times New Roman"/>
        <family val="1"/>
      </rPr>
      <t xml:space="preserve">       </t>
    </r>
    <r>
      <rPr>
        <sz val="11"/>
        <color theme="1"/>
        <rFont val="Calibri"/>
        <family val="2"/>
        <scheme val="minor"/>
      </rPr>
      <t>Deposit amount greater than or equal to withdrawal amount</t>
    </r>
  </si>
  <si>
    <r>
      <t>4.</t>
    </r>
    <r>
      <rPr>
        <sz val="7"/>
        <color theme="1"/>
        <rFont val="Times New Roman"/>
        <family val="1"/>
      </rPr>
      <t xml:space="preserve">       </t>
    </r>
    <r>
      <rPr>
        <sz val="11"/>
        <color theme="1"/>
        <rFont val="Calibri"/>
        <family val="2"/>
        <scheme val="minor"/>
      </rPr>
      <t>Deposit and withdrawal take place at different agents</t>
    </r>
  </si>
  <si>
    <r>
      <t xml:space="preserve">Deposit </t>
    </r>
    <r>
      <rPr>
        <sz val="11"/>
        <color theme="1"/>
        <rFont val="Wingdings"/>
        <charset val="2"/>
      </rPr>
      <t>à</t>
    </r>
    <r>
      <rPr>
        <sz val="11"/>
        <color theme="1"/>
        <rFont val="Calibri"/>
        <family val="2"/>
        <scheme val="minor"/>
      </rPr>
      <t xml:space="preserve"> Direct deposit</t>
    </r>
  </si>
  <si>
    <r>
      <t>-</t>
    </r>
    <r>
      <rPr>
        <sz val="7"/>
        <color theme="1"/>
        <rFont val="Times New Roman"/>
        <family val="1"/>
      </rPr>
      <t xml:space="preserve">          </t>
    </r>
    <r>
      <rPr>
        <b/>
        <sz val="11"/>
        <color theme="1"/>
        <rFont val="Calibri"/>
        <family val="2"/>
        <scheme val="minor"/>
      </rPr>
      <t>Principle 1:</t>
    </r>
    <r>
      <rPr>
        <sz val="11"/>
        <color theme="1"/>
        <rFont val="Calibri"/>
        <family val="2"/>
        <scheme val="minor"/>
      </rPr>
      <t xml:space="preserve"> Revenue should always be considered net of agent commissions</t>
    </r>
  </si>
  <si>
    <r>
      <t>-</t>
    </r>
    <r>
      <rPr>
        <sz val="7"/>
        <color theme="1"/>
        <rFont val="Times New Roman"/>
        <family val="1"/>
      </rPr>
      <t xml:space="preserve">          </t>
    </r>
    <r>
      <rPr>
        <b/>
        <sz val="11"/>
        <color theme="1"/>
        <rFont val="Calibri"/>
        <family val="2"/>
        <scheme val="minor"/>
      </rPr>
      <t xml:space="preserve">Bill payment: </t>
    </r>
    <r>
      <rPr>
        <sz val="11"/>
        <color theme="1"/>
        <rFont val="Calibri"/>
        <family val="2"/>
        <scheme val="minor"/>
      </rPr>
      <t>Revenue credited for customer fees plus any fee paid by the biller to the service provider</t>
    </r>
  </si>
  <si>
    <r>
      <t>-</t>
    </r>
    <r>
      <rPr>
        <sz val="7"/>
        <color theme="1"/>
        <rFont val="Times New Roman"/>
        <family val="1"/>
      </rPr>
      <t xml:space="preserve">          </t>
    </r>
    <r>
      <rPr>
        <b/>
        <sz val="11"/>
        <color theme="1"/>
        <rFont val="Calibri"/>
        <family val="2"/>
        <scheme val="minor"/>
      </rPr>
      <t>Receive money:</t>
    </r>
    <r>
      <rPr>
        <sz val="11"/>
        <color theme="1"/>
        <rFont val="Calibri"/>
        <family val="2"/>
        <scheme val="minor"/>
      </rPr>
      <t xml:space="preserve"> Zero revenue</t>
    </r>
  </si>
  <si>
    <r>
      <t xml:space="preserve">Allocated revenue for withdrawals is more complicated. In typical mobile money pricing structures, the revenues from withdrawals is the largest component of revenue generated from a P2P transfer. Is it fair to allocate that revenue to the receiver who initiates the withdrawal? Principle 1 says that the sender is actually the one responsible for </t>
    </r>
    <r>
      <rPr>
        <i/>
        <sz val="11"/>
        <color theme="1"/>
        <rFont val="Calibri"/>
        <family val="2"/>
        <scheme val="minor"/>
      </rPr>
      <t>causing</t>
    </r>
    <r>
      <rPr>
        <sz val="11"/>
        <color theme="1"/>
        <rFont val="Calibri"/>
        <family val="2"/>
        <scheme val="minor"/>
      </rPr>
      <t xml:space="preserve"> the withdrawal, because they are the one who sent the money. Therefore, in our analysis we have chosen to allocate withdraw revenue back to the original sender of a P2P transfer rather than the individual that did the withdrawal.</t>
    </r>
  </si>
  <si>
    <r>
      <t xml:space="preserve">5 </t>
    </r>
    <r>
      <rPr>
        <sz val="11"/>
        <color theme="1"/>
        <rFont val="Wingdings"/>
        <charset val="2"/>
      </rPr>
      <t>ß</t>
    </r>
    <r>
      <rPr>
        <sz val="11"/>
        <color theme="1"/>
        <rFont val="Calibri"/>
        <family val="2"/>
        <scheme val="minor"/>
      </rPr>
      <t xml:space="preserve"> [revenue allocated to receiver]</t>
    </r>
  </si>
  <si>
    <r>
      <t xml:space="preserve">5 </t>
    </r>
    <r>
      <rPr>
        <u/>
        <sz val="11"/>
        <color theme="1"/>
        <rFont val="Wingdings"/>
        <charset val="2"/>
      </rPr>
      <t>ß</t>
    </r>
    <r>
      <rPr>
        <u/>
        <sz val="11"/>
        <color theme="1"/>
        <rFont val="Calibri"/>
        <family val="2"/>
        <scheme val="minor"/>
      </rPr>
      <t xml:space="preserve"> [withdrawal revenue allocate to sender as secondary revenue]</t>
    </r>
  </si>
  <si>
    <r>
      <t xml:space="preserve">0 </t>
    </r>
    <r>
      <rPr>
        <u/>
        <sz val="11"/>
        <color theme="1"/>
        <rFont val="Wingdings"/>
        <charset val="2"/>
      </rPr>
      <t>ß</t>
    </r>
    <r>
      <rPr>
        <u/>
        <sz val="11"/>
        <color theme="1"/>
        <rFont val="Calibri"/>
        <family val="2"/>
        <scheme val="minor"/>
      </rPr>
      <t xml:space="preserve"> [receiver given zero revenue</t>
    </r>
  </si>
  <si>
    <r>
      <t>-</t>
    </r>
    <r>
      <rPr>
        <sz val="7"/>
        <color theme="1"/>
        <rFont val="Times New Roman"/>
        <family val="1"/>
      </rPr>
      <t xml:space="preserve">          </t>
    </r>
    <r>
      <rPr>
        <b/>
        <sz val="11"/>
        <color theme="1"/>
        <rFont val="Calibri"/>
        <family val="2"/>
        <scheme val="minor"/>
      </rPr>
      <t xml:space="preserve">What it contains: </t>
    </r>
    <r>
      <rPr>
        <sz val="11"/>
        <color theme="1"/>
        <rFont val="Calibri"/>
        <family val="2"/>
        <scheme val="minor"/>
      </rPr>
      <t>Information on each end user in the system, classifying their activity and their customer segment. This table should include registered users who have never transacted.</t>
    </r>
  </si>
  <si>
    <r>
      <t>-</t>
    </r>
    <r>
      <rPr>
        <sz val="7"/>
        <color theme="1"/>
        <rFont val="Times New Roman"/>
        <family val="1"/>
      </rPr>
      <t xml:space="preserve">          </t>
    </r>
    <r>
      <rPr>
        <b/>
        <sz val="11"/>
        <color theme="1"/>
        <rFont val="Calibri"/>
        <family val="2"/>
        <scheme val="minor"/>
      </rPr>
      <t xml:space="preserve">Primary key: </t>
    </r>
    <r>
      <rPr>
        <sz val="11"/>
        <color theme="1"/>
        <rFont val="Calibri"/>
        <family val="2"/>
        <scheme val="minor"/>
      </rPr>
      <t>Customer identification number (“customer_ID”)</t>
    </r>
  </si>
  <si>
    <r>
      <t>o</t>
    </r>
    <r>
      <rPr>
        <sz val="7"/>
        <color theme="1"/>
        <rFont val="Times New Roman"/>
        <family val="1"/>
      </rPr>
      <t xml:space="preserve">   </t>
    </r>
    <r>
      <rPr>
        <sz val="11"/>
        <color theme="1"/>
        <rFont val="Calibri"/>
        <family val="2"/>
        <scheme val="minor"/>
      </rPr>
      <t>Any agents (e.g. users who have processed a deposit or withdrawal)</t>
    </r>
  </si>
  <si>
    <r>
      <t>o</t>
    </r>
    <r>
      <rPr>
        <sz val="7"/>
        <color theme="1"/>
        <rFont val="Times New Roman"/>
        <family val="1"/>
      </rPr>
      <t xml:space="preserve">   </t>
    </r>
    <r>
      <rPr>
        <sz val="11"/>
        <color theme="1"/>
        <rFont val="Calibri"/>
        <family val="2"/>
        <scheme val="minor"/>
      </rPr>
      <t>Staff, test users, or other users who may be atypical</t>
    </r>
  </si>
  <si>
    <r>
      <t>o</t>
    </r>
    <r>
      <rPr>
        <sz val="7"/>
        <color theme="1"/>
        <rFont val="Times New Roman"/>
        <family val="1"/>
      </rPr>
      <t xml:space="preserve">   </t>
    </r>
    <r>
      <rPr>
        <sz val="11"/>
        <color theme="1"/>
        <rFont val="Calibri"/>
        <family val="2"/>
        <scheme val="minor"/>
      </rPr>
      <t>Users who have not been registered long enough to build a transaction history. We used a cut-off of 6 months since registration.</t>
    </r>
  </si>
  <si>
    <r>
      <t xml:space="preserve">Some customers will be filtered out. See </t>
    </r>
    <r>
      <rPr>
        <b/>
        <sz val="11"/>
        <color rgb="FFC0504D"/>
        <rFont val="Calibri"/>
        <family val="2"/>
        <scheme val="minor"/>
      </rPr>
      <t>d.i</t>
    </r>
  </si>
  <si>
    <r>
      <t xml:space="preserve">See </t>
    </r>
    <r>
      <rPr>
        <b/>
        <sz val="11"/>
        <color rgb="FFC0504D"/>
        <rFont val="Calibri"/>
        <family val="2"/>
        <scheme val="minor"/>
      </rPr>
      <t>d.iii</t>
    </r>
  </si>
  <si>
    <r>
      <t>1)</t>
    </r>
    <r>
      <rPr>
        <sz val="7"/>
        <color theme="1"/>
        <rFont val="Times New Roman"/>
        <family val="1"/>
      </rPr>
      <t xml:space="preserve">      </t>
    </r>
    <r>
      <rPr>
        <b/>
        <sz val="11"/>
        <color theme="1"/>
        <rFont val="Calibri"/>
        <family val="2"/>
        <scheme val="minor"/>
      </rPr>
      <t>Remove early adopters:</t>
    </r>
    <r>
      <rPr>
        <sz val="11"/>
        <color theme="1"/>
        <rFont val="Calibri"/>
        <family val="2"/>
        <scheme val="minor"/>
      </rPr>
      <t xml:space="preserve"> Users who registered in the first month after launch were removed as abnormal early adopters. This set was likely heavy on company staff, test accounts and other non-typical users</t>
    </r>
  </si>
  <si>
    <r>
      <t>-</t>
    </r>
    <r>
      <rPr>
        <sz val="7"/>
        <color theme="1"/>
        <rFont val="Times New Roman"/>
        <family val="1"/>
      </rPr>
      <t xml:space="preserve">          </t>
    </r>
    <r>
      <rPr>
        <sz val="11"/>
        <color theme="1"/>
        <rFont val="Calibri"/>
        <family val="2"/>
        <scheme val="minor"/>
      </rPr>
      <t>First_activity_date</t>
    </r>
  </si>
  <si>
    <r>
      <t>-</t>
    </r>
    <r>
      <rPr>
        <sz val="7"/>
        <color theme="1"/>
        <rFont val="Times New Roman"/>
        <family val="1"/>
      </rPr>
      <t xml:space="preserve">          </t>
    </r>
    <r>
      <rPr>
        <sz val="11"/>
        <color theme="1"/>
        <rFont val="Calibri"/>
        <family val="2"/>
        <scheme val="minor"/>
      </rPr>
      <t>First_trans_date</t>
    </r>
  </si>
  <si>
    <r>
      <t>-</t>
    </r>
    <r>
      <rPr>
        <sz val="7"/>
        <color theme="1"/>
        <rFont val="Times New Roman"/>
        <family val="1"/>
      </rPr>
      <t xml:space="preserve">          </t>
    </r>
    <r>
      <rPr>
        <sz val="11"/>
        <color theme="1"/>
        <rFont val="Calibri"/>
        <family val="2"/>
        <scheme val="minor"/>
      </rPr>
      <t>Last_activity_date</t>
    </r>
  </si>
  <si>
    <r>
      <t>-</t>
    </r>
    <r>
      <rPr>
        <sz val="7"/>
        <color theme="1"/>
        <rFont val="Times New Roman"/>
        <family val="1"/>
      </rPr>
      <t xml:space="preserve">          </t>
    </r>
    <r>
      <rPr>
        <sz val="11"/>
        <color theme="1"/>
        <rFont val="Calibri"/>
        <family val="2"/>
        <scheme val="minor"/>
      </rPr>
      <t>Trans_count</t>
    </r>
  </si>
  <si>
    <r>
      <t>-</t>
    </r>
    <r>
      <rPr>
        <sz val="7"/>
        <color theme="1"/>
        <rFont val="Times New Roman"/>
        <family val="1"/>
      </rPr>
      <t xml:space="preserve">          </t>
    </r>
    <r>
      <rPr>
        <sz val="11"/>
        <color theme="1"/>
        <rFont val="Calibri"/>
        <family val="2"/>
        <scheme val="minor"/>
      </rPr>
      <t>Trans_per_month</t>
    </r>
  </si>
  <si>
    <r>
      <t>-</t>
    </r>
    <r>
      <rPr>
        <sz val="7"/>
        <color theme="1"/>
        <rFont val="Times New Roman"/>
        <family val="1"/>
      </rPr>
      <t xml:space="preserve">          </t>
    </r>
    <r>
      <rPr>
        <sz val="11"/>
        <color theme="1"/>
        <rFont val="Calibri"/>
        <family val="2"/>
        <scheme val="minor"/>
      </rPr>
      <t>Counterparties</t>
    </r>
  </si>
  <si>
    <r>
      <t>-</t>
    </r>
    <r>
      <rPr>
        <sz val="7"/>
        <color theme="1"/>
        <rFont val="Times New Roman"/>
        <family val="1"/>
      </rPr>
      <t xml:space="preserve">          </t>
    </r>
    <r>
      <rPr>
        <sz val="11"/>
        <color theme="1"/>
        <rFont val="Calibri"/>
        <family val="2"/>
        <scheme val="minor"/>
      </rPr>
      <t>Influencer</t>
    </r>
  </si>
  <si>
    <r>
      <t>-</t>
    </r>
    <r>
      <rPr>
        <sz val="7"/>
        <color theme="1"/>
        <rFont val="Times New Roman"/>
        <family val="1"/>
      </rPr>
      <t xml:space="preserve">          </t>
    </r>
    <r>
      <rPr>
        <sz val="11"/>
        <color theme="1"/>
        <rFont val="Calibri"/>
        <family val="2"/>
        <scheme val="minor"/>
      </rPr>
      <t>First_activity_date = NULL</t>
    </r>
  </si>
  <si>
    <r>
      <t>-</t>
    </r>
    <r>
      <rPr>
        <sz val="7"/>
        <color theme="1"/>
        <rFont val="Times New Roman"/>
        <family val="1"/>
      </rPr>
      <t xml:space="preserve">          </t>
    </r>
    <r>
      <rPr>
        <sz val="11"/>
        <color theme="1"/>
        <rFont val="Calibri"/>
        <family val="2"/>
        <scheme val="minor"/>
      </rPr>
      <t>First_trial_date = NULL</t>
    </r>
  </si>
  <si>
    <r>
      <t>-</t>
    </r>
    <r>
      <rPr>
        <sz val="7"/>
        <color theme="1"/>
        <rFont val="Times New Roman"/>
        <family val="1"/>
      </rPr>
      <t xml:space="preserve">          </t>
    </r>
    <r>
      <rPr>
        <sz val="11"/>
        <color theme="1"/>
        <rFont val="Calibri"/>
        <family val="2"/>
        <scheme val="minor"/>
      </rPr>
      <t>First_activity_type = “Receive money”, “Salary payment”, etc (ensure all receiving transaction types are included to ensure all users are assigned a segment)</t>
    </r>
  </si>
  <si>
    <r>
      <t>-</t>
    </r>
    <r>
      <rPr>
        <sz val="7"/>
        <color theme="1"/>
        <rFont val="Times New Roman"/>
        <family val="1"/>
      </rPr>
      <t xml:space="preserve">          </t>
    </r>
    <r>
      <rPr>
        <sz val="11"/>
        <color theme="1"/>
        <rFont val="Calibri"/>
        <family val="2"/>
        <scheme val="minor"/>
      </rPr>
      <t>1 &lt;= Trans_count &lt;= 2</t>
    </r>
  </si>
  <si>
    <r>
      <t>-</t>
    </r>
    <r>
      <rPr>
        <sz val="7"/>
        <color theme="1"/>
        <rFont val="Times New Roman"/>
        <family val="1"/>
      </rPr>
      <t xml:space="preserve">          </t>
    </r>
    <r>
      <rPr>
        <sz val="11"/>
        <color theme="1"/>
        <rFont val="Calibri"/>
        <family val="2"/>
        <scheme val="minor"/>
      </rPr>
      <t>Last_trans_date at least 90 days ago</t>
    </r>
  </si>
  <si>
    <r>
      <t>-</t>
    </r>
    <r>
      <rPr>
        <sz val="7"/>
        <color theme="1"/>
        <rFont val="Times New Roman"/>
        <family val="1"/>
      </rPr>
      <t xml:space="preserve">          </t>
    </r>
    <r>
      <rPr>
        <sz val="11"/>
        <color theme="1"/>
        <rFont val="Calibri"/>
        <family val="2"/>
        <scheme val="minor"/>
      </rPr>
      <t>Last_activity_date at least 90 days after first_trial_date [ensures that user has been regular over at least 3 months]</t>
    </r>
    <r>
      <rPr>
        <b/>
        <sz val="11"/>
        <color theme="1"/>
        <rFont val="Calibri"/>
        <family val="2"/>
        <scheme val="minor"/>
      </rPr>
      <t xml:space="preserve"> </t>
    </r>
  </si>
  <si>
    <r>
      <t>-</t>
    </r>
    <r>
      <rPr>
        <sz val="7"/>
        <color theme="1"/>
        <rFont val="Times New Roman"/>
        <family val="1"/>
      </rPr>
      <t xml:space="preserve">          </t>
    </r>
    <r>
      <rPr>
        <sz val="11"/>
        <color theme="1"/>
        <rFont val="Calibri"/>
        <family val="2"/>
        <scheme val="minor"/>
      </rPr>
      <t>1&lt;= Trans_per_month &lt; 5 OR (Trans_per_month &gt;=5 AND counterparties &lt; 5) [</t>
    </r>
    <r>
      <rPr>
        <i/>
        <sz val="11"/>
        <color theme="1"/>
        <rFont val="Calibri"/>
        <family val="2"/>
        <scheme val="minor"/>
      </rPr>
      <t>we require a hurdle of at least 5 counterparties to classify someone as a “power user.” Those that haven’t hit the hurdle are seen as “normal regular users”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</si>
  <si>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Last_activity_date more recent than 3 months ago [i.e. </t>
    </r>
    <r>
      <rPr>
        <i/>
        <sz val="11"/>
        <color theme="1"/>
        <rFont val="Calibri"/>
        <family val="2"/>
        <scheme val="minor"/>
      </rPr>
      <t>user not lapsed]</t>
    </r>
  </si>
  <si>
    <r>
      <t>-</t>
    </r>
    <r>
      <rPr>
        <sz val="7"/>
        <color theme="1"/>
        <rFont val="Times New Roman"/>
        <family val="1"/>
      </rPr>
      <t xml:space="preserve">          </t>
    </r>
    <r>
      <rPr>
        <sz val="11"/>
        <color theme="1"/>
        <rFont val="Calibri"/>
        <family val="2"/>
        <scheme val="minor"/>
      </rPr>
      <t>Last_activity_date at least 90 days since first_trial_date [ensures that user has been regular over at least 3 months]</t>
    </r>
    <r>
      <rPr>
        <b/>
        <sz val="11"/>
        <color theme="1"/>
        <rFont val="Calibri"/>
        <family val="2"/>
        <scheme val="minor"/>
      </rPr>
      <t xml:space="preserve"> </t>
    </r>
  </si>
  <si>
    <r>
      <t>-</t>
    </r>
    <r>
      <rPr>
        <sz val="7"/>
        <color theme="1"/>
        <rFont val="Times New Roman"/>
        <family val="1"/>
      </rPr>
      <t xml:space="preserve">          </t>
    </r>
    <r>
      <rPr>
        <sz val="11"/>
        <color theme="1"/>
        <rFont val="Calibri"/>
        <family val="2"/>
        <scheme val="minor"/>
      </rPr>
      <t>Trans_per_month &gt;=  1</t>
    </r>
  </si>
  <si>
    <r>
      <t>-</t>
    </r>
    <r>
      <rPr>
        <sz val="7"/>
        <color theme="1"/>
        <rFont val="Times New Roman"/>
        <family val="1"/>
      </rPr>
      <t xml:space="preserve">          </t>
    </r>
    <r>
      <rPr>
        <sz val="11"/>
        <color theme="1"/>
        <rFont val="Calibri"/>
        <family val="2"/>
        <scheme val="minor"/>
      </rPr>
      <t>Last_trans_date more than 3 months ago [</t>
    </r>
    <r>
      <rPr>
        <i/>
        <sz val="11"/>
        <color theme="1"/>
        <rFont val="Calibri"/>
        <family val="2"/>
        <scheme val="minor"/>
      </rPr>
      <t>i.e. user has lapsed]</t>
    </r>
  </si>
  <si>
    <r>
      <t>-</t>
    </r>
    <r>
      <rPr>
        <sz val="7"/>
        <color theme="1"/>
        <rFont val="Times New Roman"/>
        <family val="1"/>
      </rPr>
      <t xml:space="preserve">          </t>
    </r>
    <r>
      <rPr>
        <sz val="11"/>
        <color theme="1"/>
        <rFont val="Calibri"/>
        <family val="2"/>
        <scheme val="minor"/>
      </rPr>
      <t>Last_activity_date at least 90 days after first_trial_date [</t>
    </r>
    <r>
      <rPr>
        <i/>
        <sz val="11"/>
        <color theme="1"/>
        <rFont val="Calibri"/>
        <family val="2"/>
        <scheme val="minor"/>
      </rPr>
      <t>ensures that user has been regular over at least 3 months</t>
    </r>
    <r>
      <rPr>
        <sz val="11"/>
        <color theme="1"/>
        <rFont val="Calibri"/>
        <family val="2"/>
        <scheme val="minor"/>
      </rPr>
      <t>]</t>
    </r>
    <r>
      <rPr>
        <b/>
        <sz val="11"/>
        <color theme="1"/>
        <rFont val="Calibri"/>
        <family val="2"/>
        <scheme val="minor"/>
      </rPr>
      <t xml:space="preserve"> </t>
    </r>
  </si>
  <si>
    <r>
      <t>-</t>
    </r>
    <r>
      <rPr>
        <sz val="7"/>
        <color theme="1"/>
        <rFont val="Times New Roman"/>
        <family val="1"/>
      </rPr>
      <t xml:space="preserve">          </t>
    </r>
    <r>
      <rPr>
        <sz val="11"/>
        <color theme="1"/>
        <rFont val="Calibri"/>
        <family val="2"/>
        <scheme val="minor"/>
      </rPr>
      <t>Trans_per_month &gt;=5 AND counterparties &gt; 5</t>
    </r>
  </si>
  <si>
    <r>
      <t>-</t>
    </r>
    <r>
      <rPr>
        <sz val="7"/>
        <color theme="1"/>
        <rFont val="Times New Roman"/>
        <family val="1"/>
      </rPr>
      <t xml:space="preserve">          </t>
    </r>
    <r>
      <rPr>
        <sz val="11"/>
        <color theme="1"/>
        <rFont val="Calibri"/>
        <family val="2"/>
        <scheme val="minor"/>
      </rPr>
      <t xml:space="preserve">Last_trans_date more recent than 3 months ago [i.e. </t>
    </r>
    <r>
      <rPr>
        <i/>
        <sz val="11"/>
        <color theme="1"/>
        <rFont val="Calibri"/>
        <family val="2"/>
        <scheme val="minor"/>
      </rPr>
      <t>user not lapsed]</t>
    </r>
  </si>
  <si>
    <r>
      <t>-</t>
    </r>
    <r>
      <rPr>
        <sz val="7"/>
        <color theme="1"/>
        <rFont val="Times New Roman"/>
        <family val="1"/>
      </rPr>
      <t xml:space="preserve">          </t>
    </r>
    <r>
      <rPr>
        <sz val="11"/>
        <color theme="1"/>
        <rFont val="Calibri"/>
        <family val="2"/>
        <scheme val="minor"/>
      </rPr>
      <t>Easiest way to calculate infrequent users is to simply take the leftover users with first_trial_date NOT NULL after setting all the other users above. Infrequent users are the ones that don’t fit the Power User, Trial and Reject, Regular User or Power User criteria.</t>
    </r>
  </si>
  <si>
    <r>
      <t xml:space="preserve">While quantitative analysis can shed light on what is happening in a mobile money deployment, qualitative research can help operators understand </t>
    </r>
    <r>
      <rPr>
        <i/>
        <sz val="11"/>
        <color theme="1"/>
        <rFont val="Calibri"/>
        <family val="2"/>
        <scheme val="minor"/>
      </rPr>
      <t>why</t>
    </r>
    <r>
      <rPr>
        <sz val="11"/>
        <color theme="1"/>
        <rFont val="Calibri"/>
        <family val="2"/>
        <scheme val="minor"/>
      </rPr>
      <t xml:space="preserve"> it is happening. For example, speaking to “trial and rejects” might give operators insight on poor experiences at the point of registration or first transaction resulting in users rejecting the service. Speaking to “power users” and heavy influencers might help determine which individuals have the most acute need for the product.  </t>
    </r>
  </si>
  <si>
    <t xml:space="preserve">These technical notes accompany the presentation “Getting the Most Out of Your Data: Segmenting Your Mobile Money Customer Base to Drive Usage” published by MMU in July 2013. They are intended to help operators reconstruct the analyses done in that presentation and highlight some of the challenges in mobile money customer data analytics. The analysis described here is purely quantitative, but can be accompanied by qualitative customer research to paint a fuller picture. </t>
  </si>
  <si>
    <r>
      <t>-</t>
    </r>
    <r>
      <rPr>
        <sz val="7"/>
        <color theme="1"/>
        <rFont val="Times New Roman"/>
        <family val="1"/>
      </rPr>
      <t xml:space="preserve">          </t>
    </r>
    <r>
      <rPr>
        <b/>
        <sz val="11"/>
        <color theme="1"/>
        <rFont val="Calibri"/>
        <family val="2"/>
        <scheme val="minor"/>
      </rPr>
      <t>Sufficient computing power to do analysis</t>
    </r>
    <r>
      <rPr>
        <sz val="11"/>
        <color theme="1"/>
        <rFont val="Calibri"/>
        <family val="2"/>
        <scheme val="minor"/>
      </rPr>
      <t xml:space="preserve">: The analysis featured in the presentation  (&lt;10gb of transaction data) was done on a laptop computer. with 2.7ghz processor and 4gb of RAM. Larger datasets may require servers. </t>
    </r>
  </si>
  <si>
    <r>
      <t>-</t>
    </r>
    <r>
      <rPr>
        <sz val="7"/>
        <color theme="1"/>
        <rFont val="Times New Roman"/>
        <family val="1"/>
      </rPr>
      <t xml:space="preserve">          </t>
    </r>
    <r>
      <rPr>
        <b/>
        <sz val="11"/>
        <color theme="1"/>
        <rFont val="Calibri"/>
        <family val="2"/>
        <scheme val="minor"/>
      </rPr>
      <t>Excluded transactions</t>
    </r>
    <r>
      <rPr>
        <sz val="11"/>
        <color theme="1"/>
        <rFont val="Calibri"/>
        <family val="2"/>
        <scheme val="minor"/>
      </rPr>
      <t xml:space="preserve">: </t>
    </r>
  </si>
  <si>
    <t xml:space="preserve">Let’s take a look at a three related events in the customer transaction table. </t>
  </si>
  <si>
    <r>
      <t>-</t>
    </r>
    <r>
      <rPr>
        <sz val="7"/>
        <color theme="1"/>
        <rFont val="Times New Roman"/>
        <family val="1"/>
      </rPr>
      <t xml:space="preserve">          </t>
    </r>
    <r>
      <rPr>
        <i/>
        <sz val="11"/>
        <color theme="1"/>
        <rFont val="Calibri"/>
        <family val="2"/>
        <scheme val="minor"/>
      </rPr>
      <t>Row 1</t>
    </r>
    <r>
      <rPr>
        <sz val="11"/>
        <color theme="1"/>
        <rFont val="Calibri"/>
        <family val="2"/>
        <scheme val="minor"/>
      </rPr>
      <t xml:space="preserve">: A customer (“C1”) deposits $300 at an agent (“A1”) </t>
    </r>
  </si>
  <si>
    <r>
      <t>-</t>
    </r>
    <r>
      <rPr>
        <sz val="7"/>
        <color theme="1"/>
        <rFont val="Times New Roman"/>
        <family val="1"/>
      </rPr>
      <t xml:space="preserve">          </t>
    </r>
    <r>
      <rPr>
        <sz val="11"/>
        <color theme="1"/>
        <rFont val="Calibri"/>
        <family val="2"/>
        <scheme val="minor"/>
      </rPr>
      <t xml:space="preserve">For deposits and withdrawals, the counterparty should always be an agent. </t>
    </r>
  </si>
  <si>
    <r>
      <t>-</t>
    </r>
    <r>
      <rPr>
        <sz val="7"/>
        <color theme="1"/>
        <rFont val="Times New Roman"/>
        <family val="1"/>
      </rPr>
      <t xml:space="preserve">          </t>
    </r>
    <r>
      <rPr>
        <sz val="11"/>
        <color theme="1"/>
        <rFont val="Calibri"/>
        <family val="2"/>
        <scheme val="minor"/>
      </rPr>
      <t xml:space="preserve">For P2P transfers, the counterparty should be the receiving customer. </t>
    </r>
  </si>
  <si>
    <t xml:space="preserve">The number of days since the customer’s very first transaction. </t>
  </si>
  <si>
    <t xml:space="preserve">This is the revenue attributed to the customer_ID in the row for that transaction. </t>
  </si>
  <si>
    <r>
      <t xml:space="preserve">See </t>
    </r>
    <r>
      <rPr>
        <b/>
        <sz val="11"/>
        <color rgb="FFC0504D"/>
        <rFont val="Calibri"/>
        <family val="2"/>
        <scheme val="minor"/>
      </rPr>
      <t>d.v</t>
    </r>
    <r>
      <rPr>
        <sz val="11"/>
        <color theme="1"/>
        <rFont val="Calibri"/>
        <family val="2"/>
        <scheme val="minor"/>
      </rPr>
      <t xml:space="preserve"> for more discussion on this topic. </t>
    </r>
  </si>
  <si>
    <r>
      <t xml:space="preserve">This concept is discussed more in </t>
    </r>
    <r>
      <rPr>
        <b/>
        <sz val="11"/>
        <color rgb="FFC0504D"/>
        <rFont val="Calibri"/>
        <family val="2"/>
        <scheme val="minor"/>
      </rPr>
      <t>d.v</t>
    </r>
    <r>
      <rPr>
        <sz val="11"/>
        <color theme="1"/>
        <rFont val="Calibri"/>
        <family val="2"/>
        <scheme val="minor"/>
      </rPr>
      <t xml:space="preserve">. It is primarily used to attribute withdrawal revenues back to the customer who originally sent the money. </t>
    </r>
  </si>
  <si>
    <r>
      <t>-</t>
    </r>
    <r>
      <rPr>
        <sz val="7"/>
        <color theme="1"/>
        <rFont val="Times New Roman"/>
        <family val="1"/>
      </rPr>
      <t xml:space="preserve">          </t>
    </r>
    <r>
      <rPr>
        <b/>
        <sz val="11"/>
        <color theme="1"/>
        <rFont val="Calibri"/>
        <family val="2"/>
        <scheme val="minor"/>
      </rPr>
      <t xml:space="preserve">Principle 2: </t>
    </r>
    <r>
      <rPr>
        <sz val="11"/>
        <color theme="1"/>
        <rFont val="Calibri"/>
        <family val="2"/>
        <scheme val="minor"/>
      </rPr>
      <t xml:space="preserve">The customer that initiates the transaction should be allocated all the revenue for the transaction. The principle is especially important for a [Deposit </t>
    </r>
    <r>
      <rPr>
        <sz val="11"/>
        <color theme="1"/>
        <rFont val="Wingdings"/>
        <charset val="2"/>
      </rPr>
      <t>à</t>
    </r>
    <r>
      <rPr>
        <sz val="11"/>
        <color theme="1"/>
        <rFont val="Calibri"/>
        <family val="2"/>
        <scheme val="minor"/>
      </rPr>
      <t xml:space="preserve"> Send P2P transfer </t>
    </r>
    <r>
      <rPr>
        <sz val="11"/>
        <color theme="1"/>
        <rFont val="Wingdings"/>
        <charset val="2"/>
      </rPr>
      <t>à</t>
    </r>
    <r>
      <rPr>
        <sz val="11"/>
        <color theme="1"/>
        <rFont val="Calibri"/>
        <family val="2"/>
        <scheme val="minor"/>
      </rPr>
      <t xml:space="preserve"> Withdrawal] sequence because pricing structures often place most of the revenue on the withdrawal transaction. </t>
    </r>
  </si>
  <si>
    <r>
      <t>-</t>
    </r>
    <r>
      <rPr>
        <sz val="7"/>
        <color theme="1"/>
        <rFont val="Times New Roman"/>
        <family val="1"/>
      </rPr>
      <t xml:space="preserve">          </t>
    </r>
    <r>
      <rPr>
        <b/>
        <sz val="11"/>
        <color theme="1"/>
        <rFont val="Calibri"/>
        <family val="2"/>
        <scheme val="minor"/>
      </rPr>
      <t>Principle 3</t>
    </r>
    <r>
      <rPr>
        <sz val="11"/>
        <color theme="1"/>
        <rFont val="Calibri"/>
        <family val="2"/>
        <scheme val="minor"/>
      </rPr>
      <t xml:space="preserve">: Ancillary benefit from a transaction, such as savings on physical airtime distribution, should be accounted for at a customer level. </t>
    </r>
  </si>
  <si>
    <r>
      <t>-</t>
    </r>
    <r>
      <rPr>
        <sz val="7"/>
        <color theme="1"/>
        <rFont val="Times New Roman"/>
        <family val="1"/>
      </rPr>
      <t xml:space="preserve">          </t>
    </r>
    <r>
      <rPr>
        <b/>
        <sz val="11"/>
        <color theme="1"/>
        <rFont val="Calibri"/>
        <family val="2"/>
        <scheme val="minor"/>
      </rPr>
      <t>P2P transfer</t>
    </r>
    <r>
      <rPr>
        <sz val="11"/>
        <color theme="1"/>
        <rFont val="Calibri"/>
        <family val="2"/>
        <scheme val="minor"/>
      </rPr>
      <t xml:space="preserve">: Revenue credited for any customer fees </t>
    </r>
  </si>
  <si>
    <r>
      <t>-</t>
    </r>
    <r>
      <rPr>
        <sz val="7"/>
        <color theme="1"/>
        <rFont val="Times New Roman"/>
        <family val="1"/>
      </rPr>
      <t xml:space="preserve">          </t>
    </r>
    <r>
      <rPr>
        <b/>
        <sz val="11"/>
        <color theme="1"/>
        <rFont val="Calibri"/>
        <family val="2"/>
        <scheme val="minor"/>
      </rPr>
      <t>Deposit</t>
    </r>
    <r>
      <rPr>
        <sz val="11"/>
        <color theme="1"/>
        <rFont val="Calibri"/>
        <family val="2"/>
        <scheme val="minor"/>
      </rPr>
      <t xml:space="preserve">: Revenue credited for any customer fees (often zero) less associated agent commission </t>
    </r>
  </si>
  <si>
    <r>
      <t>-</t>
    </r>
    <r>
      <rPr>
        <sz val="7"/>
        <color theme="1"/>
        <rFont val="Times New Roman"/>
        <family val="1"/>
      </rPr>
      <t xml:space="preserve">          </t>
    </r>
    <r>
      <rPr>
        <b/>
        <sz val="11"/>
        <color theme="1"/>
        <rFont val="Calibri"/>
        <family val="2"/>
        <scheme val="minor"/>
      </rPr>
      <t>Airtime top-up</t>
    </r>
    <r>
      <rPr>
        <sz val="11"/>
        <color theme="1"/>
        <rFont val="Calibri"/>
        <family val="2"/>
        <scheme val="minor"/>
      </rPr>
      <t xml:space="preserve">: Revenue credited for airtime distribution savings (versus scratch cards or electronic recharge), which is often 6-12% of value. </t>
    </r>
  </si>
  <si>
    <r>
      <t>-</t>
    </r>
    <r>
      <rPr>
        <sz val="7"/>
        <color theme="1"/>
        <rFont val="Times New Roman"/>
        <family val="1"/>
      </rPr>
      <t xml:space="preserve">          </t>
    </r>
    <r>
      <rPr>
        <b/>
        <sz val="11"/>
        <color theme="1"/>
        <rFont val="Calibri"/>
        <family val="2"/>
        <scheme val="minor"/>
      </rPr>
      <t xml:space="preserve">Salary or bulk payment: </t>
    </r>
    <r>
      <rPr>
        <sz val="11"/>
        <color theme="1"/>
        <rFont val="Calibri"/>
        <family val="2"/>
        <scheme val="minor"/>
      </rPr>
      <t>Any fee</t>
    </r>
    <r>
      <rPr>
        <b/>
        <sz val="11"/>
        <color theme="1"/>
        <rFont val="Calibri"/>
        <family val="2"/>
        <scheme val="minor"/>
      </rPr>
      <t xml:space="preserve"> </t>
    </r>
    <r>
      <rPr>
        <sz val="11"/>
        <color theme="1"/>
        <rFont val="Calibri"/>
        <family val="2"/>
        <scheme val="minor"/>
      </rPr>
      <t xml:space="preserve">revenue (generated from customer or payer) credited to customer receiving the payment </t>
    </r>
  </si>
  <si>
    <t xml:space="preserve">Technically, this can be challenging. First one has to identify the P2P transfer that funded the withdrawal. Second the associated revenue has to be allocated to the sender. </t>
  </si>
  <si>
    <t xml:space="preserve">However, we would suggest the table should instead look like this. The P2P transfer generates 2 direct revenue plus 5 “other_revenue”: </t>
  </si>
  <si>
    <r>
      <t>-</t>
    </r>
    <r>
      <rPr>
        <sz val="7"/>
        <color theme="1"/>
        <rFont val="Times New Roman"/>
        <family val="1"/>
      </rPr>
      <t xml:space="preserve">          </t>
    </r>
    <r>
      <rPr>
        <b/>
        <sz val="11"/>
        <color theme="1"/>
        <rFont val="Calibri"/>
        <family val="2"/>
        <scheme val="minor"/>
      </rPr>
      <t>Excluded users</t>
    </r>
    <r>
      <rPr>
        <sz val="11"/>
        <color theme="1"/>
        <rFont val="Calibri"/>
        <family val="2"/>
        <scheme val="minor"/>
      </rPr>
      <t xml:space="preserve">: </t>
    </r>
  </si>
  <si>
    <t xml:space="preserve">Date of the first non-deposit transaction, including receiving money. </t>
  </si>
  <si>
    <r>
      <t xml:space="preserve">Date of the first user-initiated non-deposit, non-withdrawal transaction. This might include P2P, purchasing airtime or paying a bill.  It does </t>
    </r>
    <r>
      <rPr>
        <b/>
        <u/>
        <sz val="11"/>
        <color theme="1"/>
        <rFont val="Calibri"/>
        <family val="2"/>
        <scheme val="minor"/>
      </rPr>
      <t>NOT</t>
    </r>
    <r>
      <rPr>
        <sz val="11"/>
        <color theme="1"/>
        <rFont val="Calibri"/>
        <family val="2"/>
        <scheme val="minor"/>
      </rPr>
      <t xml:space="preserve"> include receiving money, deposits or withdrawals. </t>
    </r>
  </si>
  <si>
    <t xml:space="preserve">The transaction type at the First_activity_date. Could be receiving money or buying airtime, for example. </t>
  </si>
  <si>
    <t xml:space="preserve">If this customer’s first transaction was either sending or receiving money, this column is the Customer_ID of the user’s first sending or receiving counterparty. </t>
  </si>
  <si>
    <t xml:space="preserve">Indicates who likely influenced the customer to register for the service. </t>
  </si>
  <si>
    <r>
      <t>2)</t>
    </r>
    <r>
      <rPr>
        <sz val="7"/>
        <color theme="1"/>
        <rFont val="Times New Roman"/>
        <family val="1"/>
      </rPr>
      <t xml:space="preserve">      </t>
    </r>
    <r>
      <rPr>
        <b/>
        <sz val="11"/>
        <color theme="1"/>
        <rFont val="Calibri"/>
        <family val="2"/>
        <scheme val="minor"/>
      </rPr>
      <t>Remove “too soon to tell”</t>
    </r>
    <r>
      <rPr>
        <sz val="11"/>
        <color theme="1"/>
        <rFont val="Calibri"/>
        <family val="2"/>
        <scheme val="minor"/>
      </rPr>
      <t xml:space="preserve">: Users who had been registered in the prior six months were removed as they might not have had sufficient time to reveal their true activity levels. The typical regular user takes almost a full year to get to full usage. </t>
    </r>
  </si>
  <si>
    <t xml:space="preserve">Definitions are supplied in the previous section. </t>
  </si>
  <si>
    <t xml:space="preserve">With the columns computed, users can be slotted into each of these segments fairly easily. </t>
  </si>
  <si>
    <t xml:space="preserve">With these foundational two tables in place, all of the analysis in “Getting the Most out of Your Data: Segmenting Your Mobile Money Customer Base to Drive Usage” can be completed in a fairly straightforward way. Operators may wish to delve in further to investigate why certain users appear in certain segments. For example, how does acquisition channel (e.g. retail outlet, agent, BTL campaign, self-registration, promotional registration) effect user activity? </t>
  </si>
  <si>
    <t>Agent:</t>
  </si>
  <si>
    <t>A person or business contracted to process transactions for users. The most important of these are cash in and cash out (i.e. loading value into the mobile money system, and then converting it back out again); in many instances, agents register new customers too. Agents usually earn commissions for performing these services. They also often provide front-line customer service—such as teaching new users how to complete transactions on their phone. Typically, agents will conduct other kinds of business in addition to mobile money. Agents will sometimes be limited by regulation, but small-scale traders, microfinance institutions, chain stores, and bank branches serve as agents in some markets. Some industry participants prefer the terms “merchant” or “retailer” to avoid certain legal connotations of the term “agent” as it is used in other industries.</t>
  </si>
  <si>
    <t xml:space="preserve">Agent outlet: </t>
  </si>
  <si>
    <t>In the case of mobile money, an agent outlet is a location where one or several mobile money agents are contracted to facilitate transactions for users. An active agent outlet is an agent outlet that facilitated at least one transaction within the past 30 days.</t>
  </si>
  <si>
    <t>Aggregator</t>
  </si>
  <si>
    <t>A person or business responsible for recruiting new agents. Often, this role is combined with that of a master-agent, and the two terms are sometimes used interchangeably.</t>
  </si>
  <si>
    <t>A set of rules, typically issued by central banks, that attempt to prevent and detect the use of financial services for money laundering or to finance terrorism. The global standard-setter for AML/CFT rules is in the Financial Action Task Force (FATF).</t>
  </si>
  <si>
    <t>The process by which a customer credits his account with cash. This is usually via an agent who takes the cash and credits the customer’s mobile money account.</t>
  </si>
  <si>
    <t>The process by which a customer deducts cash from his mobile money account. This is usually via an agent who gives the customer cash in exchange for a transfer from the customer’s mobile money account.</t>
  </si>
  <si>
    <t>Short for “electronic money,” is stored value held in the accounts of users, agents, and the provider of the mobile money service. Typically, the total value of e-money is mirrored in bank account(s), so that even if the provider of the mobile money service were to fail, users could recover 100% of the value stored in their accounts. That said, bank deposits can earn interest, while e-money cannot.</t>
  </si>
  <si>
    <t>The balance of e-money, or physical cash, or money in a bank account that an agent can immediately access to meet customer demands to purchase (cash in) or sell (cash out) electronic money.</t>
  </si>
  <si>
    <t>Rules related to AML/CFT which mean providers must carry out procedures to identify a customer.</t>
  </si>
  <si>
    <t>The ability of an agent to meet customers’ demands to purchase (cash in) or sell (cash out) e-money. The key metric used to measure the liquidity of an agent is the sum of their e-money and cash balances (also known as their float balance).</t>
  </si>
  <si>
    <t>A person or business that purchases e-money from an MNO wholesale and then resells it to agents, who in turn sell it to users. Unlike a super-agent, master-agents are responsible for managing the cash and electronic-value liquidity requirements of a particular group of agents.</t>
  </si>
  <si>
    <t>A service in which the mobile phone is used to access financial services.</t>
  </si>
  <si>
    <t>An e-money account that is primarily accessed using a mobile phone that is held with the e-money issuer. In some jurisdictions, e-money accounts may resemble conventional bank accounts, but are treated differently under the regulatory framework because they are used for different purposes (for example, as a surrogate for cash or a stored value that is used to facilitate transactional services). An active mobile money account is a mobile money account that has been used to conduct at least one transaction during a certain period of time (usually 90 days or 30 days).</t>
  </si>
  <si>
    <t>A transaction made from a mobile wallet, accrues to a mobile wallet, and/or is initiated using a mobile phone.</t>
  </si>
  <si>
    <t>A company that has a government-issued license to provide telecommunications services through mobile devices.</t>
  </si>
  <si>
    <t>A transaction made from a mobile wallet, accrues to a mobile wallet, and/or is initiated using a mobile phone. Sometimes, the term mobile payment is used to describe only transfers to pay for goods or services, either at the point of sale (retail) or remotely (bill payments)</t>
  </si>
  <si>
    <t>There are two types of off-network transfers: transfers that are initiated by registered mobile money users to unregistered users, and transfers between two accounts of  different but interconnected mobile money schemes. In the former case, the e-money will  need to be cashed-out at an agent of the sender’s agent network.</t>
  </si>
  <si>
    <t>Some mobile money services are being offered primarily over-the-counter (OTC). In such cases, a mobile money agent performs the transactions on behalf of the customer, who does not need to have a mobile money account to use the service.</t>
  </si>
  <si>
    <t>A transfer made from one person to another person.</t>
  </si>
  <si>
    <t>The hardware and software that enables the provision of a mobile money service.</t>
  </si>
  <si>
    <t>Unregistered users:</t>
  </si>
  <si>
    <t>A retail location where payments are made for goods or services.</t>
  </si>
  <si>
    <t>In the context of mobile money, this typically refers to the regulator who has supervisory authority over financial institutions within a particular country—usually the central bank or other financial authority.</t>
  </si>
  <si>
    <t>A business, sometimes a bank, which purchases electronic money from an MNO wholesale and then resells it to agents, who in turn sell it to users.</t>
  </si>
  <si>
    <t>Customers who use mobile financial services primarily over-the-counter. Unregistered users include both people transacting over the counter in the case of OTC services, and unregistered recipients of off-net P2P transfers in the case of wallet-base services.</t>
  </si>
  <si>
    <t>Superagent:</t>
  </si>
  <si>
    <t>Regulator:</t>
  </si>
  <si>
    <t>Point of Sale (POS):</t>
  </si>
  <si>
    <t>Platform:</t>
  </si>
  <si>
    <t>Person-to-person (P2P) transfer:</t>
  </si>
  <si>
    <t>Over the counter (OTC ) services:</t>
  </si>
  <si>
    <t>Off-net transfer:</t>
  </si>
  <si>
    <t>Mobile payment:</t>
  </si>
  <si>
    <t>Mobile network operator (MNO):</t>
  </si>
  <si>
    <t>Mobile money transfer:</t>
  </si>
  <si>
    <t>Mobile money account / mobile wallet:</t>
  </si>
  <si>
    <t>Cash-in:</t>
  </si>
  <si>
    <t>Cash-out:</t>
  </si>
  <si>
    <t>E-money:</t>
  </si>
  <si>
    <t>Float:</t>
  </si>
  <si>
    <t>Know Your Customer (KYC):</t>
  </si>
  <si>
    <t>Liquidity:</t>
  </si>
  <si>
    <t>Masteragent:</t>
  </si>
  <si>
    <t>Mobile money:</t>
  </si>
  <si>
    <t xml:space="preserve">Anti-money laundering/combating the financing of terrorism (AML/CFT): </t>
  </si>
  <si>
    <r>
      <t>(1)</t>
    </r>
    <r>
      <rPr>
        <sz val="7"/>
        <color theme="1"/>
        <rFont val="Arial Narrow"/>
        <family val="2"/>
      </rPr>
      <t xml:space="preserve">    </t>
    </r>
    <r>
      <rPr>
        <sz val="11"/>
        <color theme="1"/>
        <rFont val="Arial Narrow"/>
        <family val="2"/>
      </rPr>
      <t>Quantitative Assessment (Input data)</t>
    </r>
  </si>
  <si>
    <t>Input data</t>
  </si>
  <si>
    <t xml:space="preserve">Specific recommendation </t>
  </si>
  <si>
    <t>|</t>
  </si>
  <si>
    <t xml:space="preserve">To drive  usage, service providers must guide customers on a journey from their first encounter with mobile money to habitual use of the service. Critical to this journey is marketing. Marketing is very market specific, and some tactics which work wonders in some markets can be useless in others. The objective of this section is therefore not to assess if your current marketing efforts are right for your market, but rather if the foundations of creating a well functioning marketing strategy are in place. This section assumes the mobile money operator has a deep understanding of what customers think of the mobile money service. 
To complete the questionnaire having people that works closely with marketing will add value to the discussion, and ease the process of filling in the questionnaire. After completing the questionnaire the recommendations and scores will appear and feed into the Operational health dashboard.
</t>
  </si>
  <si>
    <t>Best practices in organisational and operational structure are the result of trial and error. Seasoned mobile money operators have identified the importance of establishing separate business units for mobile money, creating separate sales and distribution teams to drive the mobile money business, and properly aligning the other MNO functions to create an environment in which mobile money can flourish.
To complete the questionnaire having people that works closely with operation and organisation will add value to the discussion, and ease the process of filling in the questionnaire. After completing the questionnaire the recommendations and scores will appear and feed into the Operational health dashboard.</t>
  </si>
  <si>
    <t>To fill out this part of the Diagnostic Toolkit, information about agent performance and structure is needed.  It may be useful to visit different agents and talk to them about their experience as a mobile money agent. The objective is to understand what they think is challenging and attractive about being an agent. However, the most important aspect to understand is how agents are treating customers and if they are explaining the service adequately, thus creating trust in mobile money. 
After completing the questionnaire the recommendations and scores will appear, and feed into the Operational health dashboard.</t>
  </si>
  <si>
    <r>
      <t xml:space="preserve">Number of </t>
    </r>
    <r>
      <rPr>
        <b/>
        <sz val="11"/>
        <color indexed="8"/>
        <rFont val="Arial Narrow"/>
        <family val="2"/>
      </rPr>
      <t>on-net, off-net, and bank</t>
    </r>
    <r>
      <rPr>
        <sz val="11"/>
        <color indexed="8"/>
        <rFont val="Arial Narrow"/>
        <family val="2"/>
      </rPr>
      <t xml:space="preserve"> account to account P2P transfers excluding OTC transactions</t>
    </r>
  </si>
  <si>
    <r>
      <t xml:space="preserve">Number of international remittances </t>
    </r>
    <r>
      <rPr>
        <b/>
        <sz val="11"/>
        <color theme="1"/>
        <rFont val="Arial Narrow"/>
        <family val="2"/>
      </rPr>
      <t xml:space="preserve">sent or </t>
    </r>
    <r>
      <rPr>
        <b/>
        <sz val="11"/>
        <color indexed="8"/>
        <rFont val="Arial Narrow"/>
        <family val="2"/>
      </rPr>
      <t>received into a customer account</t>
    </r>
  </si>
  <si>
    <r>
      <t xml:space="preserve">Number of mobile money </t>
    </r>
    <r>
      <rPr>
        <b/>
        <sz val="11"/>
        <color indexed="8"/>
        <rFont val="Arial Narrow"/>
        <family val="2"/>
      </rPr>
      <t>registered</t>
    </r>
    <r>
      <rPr>
        <sz val="11"/>
        <color indexed="8"/>
        <rFont val="Arial Narrow"/>
        <family val="2"/>
      </rPr>
      <t xml:space="preserve"> customer accounts</t>
    </r>
  </si>
  <si>
    <r>
      <t xml:space="preserve">Number of mobile money </t>
    </r>
    <r>
      <rPr>
        <b/>
        <sz val="11"/>
        <color indexed="8"/>
        <rFont val="Arial Narrow"/>
        <family val="2"/>
      </rPr>
      <t>active</t>
    </r>
    <r>
      <rPr>
        <sz val="11"/>
        <color indexed="8"/>
        <rFont val="Arial Narrow"/>
        <family val="2"/>
      </rPr>
      <t xml:space="preserve"> customer accounts - </t>
    </r>
    <r>
      <rPr>
        <b/>
        <sz val="11"/>
        <color indexed="8"/>
        <rFont val="Arial Narrow"/>
        <family val="2"/>
      </rPr>
      <t>90 days</t>
    </r>
  </si>
  <si>
    <r>
      <t xml:space="preserve">Number of mobile money </t>
    </r>
    <r>
      <rPr>
        <b/>
        <sz val="11"/>
        <color indexed="8"/>
        <rFont val="Arial Narrow"/>
        <family val="2"/>
      </rPr>
      <t>active</t>
    </r>
    <r>
      <rPr>
        <sz val="11"/>
        <color indexed="8"/>
        <rFont val="Arial Narrow"/>
        <family val="2"/>
      </rPr>
      <t xml:space="preserve"> customer accounts - </t>
    </r>
    <r>
      <rPr>
        <b/>
        <sz val="11"/>
        <color indexed="8"/>
        <rFont val="Arial Narrow"/>
        <family val="2"/>
      </rPr>
      <t>30 days</t>
    </r>
  </si>
  <si>
    <r>
      <t xml:space="preserve">Number of </t>
    </r>
    <r>
      <rPr>
        <b/>
        <sz val="11"/>
        <color indexed="8"/>
        <rFont val="Arial Narrow"/>
        <family val="2"/>
      </rPr>
      <t>unregistered</t>
    </r>
    <r>
      <rPr>
        <sz val="11"/>
        <color indexed="8"/>
        <rFont val="Arial Narrow"/>
        <family val="2"/>
      </rPr>
      <t xml:space="preserve"> </t>
    </r>
    <r>
      <rPr>
        <b/>
        <sz val="11"/>
        <color indexed="8"/>
        <rFont val="Arial Narrow"/>
        <family val="2"/>
      </rPr>
      <t xml:space="preserve">customers who have been transacting over the counter (OTC) </t>
    </r>
    <r>
      <rPr>
        <sz val="11"/>
        <color indexed="8"/>
        <rFont val="Arial Narrow"/>
        <family val="2"/>
      </rPr>
      <t>during the month</t>
    </r>
  </si>
  <si>
    <t>Input data: Quantitative assessment</t>
  </si>
  <si>
    <t>To get a more comprehensive benchmark report for your operation, fill in the GSMA MMU Global Adoption Survey we send out every July. For more information please email mmu@gsma.com .</t>
  </si>
  <si>
    <t>Questionnaires: Qualitative assessment</t>
  </si>
  <si>
    <t>Below each of the questionnaires there are resources to if you want to learn more about the topic addressed in the questionnaires.</t>
  </si>
  <si>
    <r>
      <t>(2)</t>
    </r>
    <r>
      <rPr>
        <sz val="7"/>
        <color theme="1"/>
        <rFont val="Arial Narrow"/>
        <family val="2"/>
      </rPr>
      <t xml:space="preserve">    </t>
    </r>
    <r>
      <rPr>
        <sz val="11"/>
        <color theme="1"/>
        <rFont val="Arial Narrow"/>
        <family val="2"/>
      </rPr>
      <t>Qualitative Assessment (Questionnaires)</t>
    </r>
  </si>
  <si>
    <r>
      <t>a.</t>
    </r>
    <r>
      <rPr>
        <sz val="7"/>
        <color theme="1"/>
        <rFont val="Arial Narrow"/>
        <family val="2"/>
      </rPr>
      <t xml:space="preserve">       </t>
    </r>
    <r>
      <rPr>
        <sz val="11"/>
        <color theme="1"/>
        <rFont val="Arial Narrow"/>
        <family val="2"/>
      </rPr>
      <t>Distribution assessment</t>
    </r>
  </si>
  <si>
    <r>
      <t>b.</t>
    </r>
    <r>
      <rPr>
        <sz val="7"/>
        <color theme="1"/>
        <rFont val="Arial Narrow"/>
        <family val="2"/>
      </rPr>
      <t xml:space="preserve">      </t>
    </r>
    <r>
      <rPr>
        <sz val="11"/>
        <color theme="1"/>
        <rFont val="Arial Narrow"/>
        <family val="2"/>
      </rPr>
      <t>Organisational and operational structure assessment</t>
    </r>
  </si>
  <si>
    <r>
      <t>c.</t>
    </r>
    <r>
      <rPr>
        <sz val="7"/>
        <color theme="1"/>
        <rFont val="Arial Narrow"/>
        <family val="2"/>
      </rPr>
      <t xml:space="preserve">       </t>
    </r>
    <r>
      <rPr>
        <sz val="11"/>
        <color theme="1"/>
        <rFont val="Arial Narrow"/>
        <family val="2"/>
      </rPr>
      <t>Marketing assessment</t>
    </r>
  </si>
  <si>
    <r>
      <t>(3)</t>
    </r>
    <r>
      <rPr>
        <sz val="7"/>
        <color theme="1"/>
        <rFont val="Arial Narrow"/>
        <family val="2"/>
      </rPr>
      <t xml:space="preserve">    </t>
    </r>
    <r>
      <rPr>
        <sz val="11"/>
        <color theme="1"/>
        <rFont val="Arial Narrow"/>
        <family val="2"/>
      </rPr>
      <t>Operational dashboard</t>
    </r>
  </si>
  <si>
    <t>Mobile Money Operational Assessment</t>
  </si>
  <si>
    <t>Operational  Dashboard</t>
  </si>
  <si>
    <t xml:space="preserve">Overall assessment score: </t>
  </si>
  <si>
    <t>The current structure and scope of this assessment is based on foundational best practice captured through insights from working with growing and scaled mobile money deployments.  The questionnaire will aim to compare your current practices against an agent-based closed-loop mobile money service similar to the East African model.</t>
  </si>
  <si>
    <t>The estimated time to complete this assessment is approximately one day.</t>
  </si>
  <si>
    <t>Operators will incur heavy losses in the early years to acquire customers and to build a distribution network, and will need to invest in the system for roughly three years before breaking even. The investment has paid off for several MNOs, however, and CEOs should resist the temptation to cut mobile money OPEX, especially during the early stages of a deployment.</t>
  </si>
  <si>
    <r>
      <t xml:space="preserve">The operational health assessment covers distribution, organisational and operational structure, and marketing strategy (Worksheets: </t>
    </r>
    <r>
      <rPr>
        <b/>
        <sz val="11"/>
        <color theme="1"/>
        <rFont val="Arial Narrow"/>
        <family val="2"/>
      </rPr>
      <t>“Distribution</t>
    </r>
    <r>
      <rPr>
        <sz val="11"/>
        <color theme="1"/>
        <rFont val="Arial Narrow"/>
        <family val="2"/>
      </rPr>
      <t>”, “</t>
    </r>
    <r>
      <rPr>
        <b/>
        <sz val="11"/>
        <color theme="1"/>
        <rFont val="Arial Narrow"/>
        <family val="2"/>
      </rPr>
      <t>Org structure</t>
    </r>
    <r>
      <rPr>
        <sz val="11"/>
        <color theme="1"/>
        <rFont val="Arial Narrow"/>
        <family val="2"/>
      </rPr>
      <t>” and “</t>
    </r>
    <r>
      <rPr>
        <b/>
        <sz val="11"/>
        <color theme="1"/>
        <rFont val="Arial Narrow"/>
        <family val="2"/>
      </rPr>
      <t>Marketing</t>
    </r>
    <r>
      <rPr>
        <sz val="11"/>
        <color theme="1"/>
        <rFont val="Arial Narrow"/>
        <family val="2"/>
      </rPr>
      <t>”). The questionnaires require involvement and input from the mobile money team, especially those who are heavily involved in these different departments.</t>
    </r>
  </si>
  <si>
    <t>This Assessment aims to be as generic as possible and applicable in multiple markets. It assumes that the regulatory environment in a market is enabling and that the operator is well-versed on their competitive environment. What is currently not in scope are deeper assessments around interoperability, ecosystem, companion cards, and apps, etc.</t>
  </si>
  <si>
    <r>
      <t xml:space="preserve">In the “Input data” worksheet, put in the number of customers, products, transactions, distribution figures. This assessment provides a snapshot on how you are performing against global parameters. When this worksheet is complete, the </t>
    </r>
    <r>
      <rPr>
        <b/>
        <sz val="11"/>
        <color theme="1"/>
        <rFont val="Arial Narrow"/>
        <family val="2"/>
      </rPr>
      <t>“Operational dashboard</t>
    </r>
    <r>
      <rPr>
        <sz val="11"/>
        <color theme="1"/>
        <rFont val="Arial Narrow"/>
        <family val="2"/>
      </rPr>
      <t>” will show:</t>
    </r>
  </si>
  <si>
    <r>
      <t>The questionnaires are designed to be binary, so either the question applies to your operation or it does not. After completing the assessment, your a score will appear on the right hand side of the questionnaire, weighed after importance of question. Depending on your answers, your results will either indicate that no further action is required, or a set of recommendations will be provided, which aims to explain why you should look to address the issue. The recommendations will be displayed once you have completed the questionnaire – and will be tallied into the "</t>
    </r>
    <r>
      <rPr>
        <b/>
        <sz val="11"/>
        <color theme="1"/>
        <rFont val="Arial Narrow"/>
        <family val="2"/>
      </rPr>
      <t>Operational Dashboard"</t>
    </r>
    <r>
      <rPr>
        <sz val="11"/>
        <color theme="1"/>
        <rFont val="Arial Narrow"/>
        <family val="2"/>
      </rPr>
      <t>.</t>
    </r>
  </si>
  <si>
    <r>
      <t xml:space="preserve">This questionnaire assesses how the mobile money business unit is positioned to grow. The section includes operations, organisational structure, and call centre. Fraud and risk is covered within the separate GSMA </t>
    </r>
    <r>
      <rPr>
        <sz val="11"/>
        <color rgb="FF333333"/>
        <rFont val="Arial Narrow"/>
        <family val="2"/>
      </rPr>
      <t>Mobile Money Risk Toolkit</t>
    </r>
    <r>
      <rPr>
        <sz val="11"/>
        <color theme="1"/>
        <rFont val="Arial Narrow"/>
        <family val="2"/>
      </rPr>
      <t>. The GSMA Code of Conduct for Mobile Money Providers covers the technical assessment of a mobile money operations.</t>
    </r>
  </si>
  <si>
    <t>Glossary</t>
  </si>
  <si>
    <r>
      <t xml:space="preserve">Terminology varies from provider to provider; for instance a provider may refer to agents as retailers, third party network, merchant, etc. To eliminate confusion and ensure consistency the </t>
    </r>
    <r>
      <rPr>
        <b/>
        <sz val="11"/>
        <color theme="1"/>
        <rFont val="Arial Narrow"/>
        <family val="2"/>
      </rPr>
      <t>“Glossary”</t>
    </r>
    <r>
      <rPr>
        <sz val="11"/>
        <color theme="1"/>
        <rFont val="Arial Narrow"/>
        <family val="2"/>
      </rPr>
      <t xml:space="preserve"> tab aims to clarify terminology.  If in doubt if a word means the same in your operation, you can easily check with the glossary.</t>
    </r>
  </si>
  <si>
    <t>CONTACT US</t>
  </si>
  <si>
    <t>Sign up for the MMU newsletter</t>
  </si>
  <si>
    <t>Follow us on Twitter @GSMAmmu</t>
  </si>
  <si>
    <t>and our LinkedIn group</t>
  </si>
  <si>
    <t>For more information on the GSMA’s Mobile Money Programme, please contact us on mmu@gsma.com</t>
  </si>
  <si>
    <t>The first version of GSMA Mobile Money Operational Assessment is a toolkit designed for mobile money service providers to assess their operation and identify operational barriers that might inhibit growth of their service. The Toolkit is an MS Excel spreadsheet, where operators (1) fill in transaction data, and (2) complete three questionnaires about their operation. The toolkit aims to assess the operation against global best practices, including:</t>
  </si>
  <si>
    <t>Score out of 6 possible: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</si>
</sst>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76">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rgb="FFC9170F"/>
      <name val="Arial Narrow"/>
      <family val="2"/>
    </font>
    <font>
      <sz val="9"/>
      <name val="Arial"/>
      <family val="2"/>
    </font>
    <font>
      <b/>
      <sz val="9"/>
      <color rgb="FF000000"/>
      <name val="Arial Narrow"/>
      <family val="2"/>
    </font>
    <font>
      <sz val="9"/>
      <color rgb="FF000000"/>
      <name val="Arial Narrow"/>
      <family val="2"/>
    </font>
    <font>
      <sz val="9"/>
      <color theme="1"/>
      <name val="Calibri"/>
      <family val="2"/>
      <scheme val="minor"/>
    </font>
    <font>
      <sz val="7"/>
      <color theme="1"/>
      <name val="Times New Roman"/>
      <family val="1"/>
    </font>
    <font>
      <b/>
      <sz val="22"/>
      <color theme="1"/>
      <name val="Arial Narrow"/>
      <family val="2"/>
    </font>
    <font>
      <sz val="10"/>
      <color theme="1"/>
      <name val="Arial Narrow"/>
      <family val="2"/>
    </font>
    <font>
      <b/>
      <sz val="10"/>
      <color theme="1"/>
      <name val="Arial Narrow"/>
      <family val="2"/>
    </font>
    <font>
      <sz val="22"/>
      <color theme="1"/>
      <name val="Arial Narrow"/>
      <family val="2"/>
    </font>
    <font>
      <sz val="11"/>
      <color theme="1"/>
      <name val="Arial Narrow"/>
      <family val="2"/>
    </font>
    <font>
      <sz val="12"/>
      <color theme="1"/>
      <name val="Arial Narrow"/>
      <family val="2"/>
    </font>
    <font>
      <sz val="12"/>
      <color rgb="FF000000"/>
      <name val="Arial Narrow"/>
      <family val="2"/>
    </font>
    <font>
      <sz val="14"/>
      <color theme="1"/>
      <name val="Arial Narrow"/>
      <family val="2"/>
    </font>
    <font>
      <sz val="18"/>
      <color theme="1"/>
      <name val="Arial Narrow"/>
      <family val="2"/>
    </font>
    <font>
      <b/>
      <sz val="12"/>
      <color theme="1"/>
      <name val="Arial Narrow"/>
      <family val="2"/>
    </font>
    <font>
      <b/>
      <sz val="11"/>
      <color theme="1"/>
      <name val="Arial Narrow"/>
      <family val="2"/>
    </font>
    <font>
      <i/>
      <sz val="12"/>
      <color theme="1"/>
      <name val="Arial Narrow"/>
      <family val="2"/>
    </font>
    <font>
      <b/>
      <i/>
      <sz val="11"/>
      <color theme="1"/>
      <name val="Arial Narrow"/>
      <family val="2"/>
    </font>
    <font>
      <i/>
      <sz val="11"/>
      <color theme="1"/>
      <name val="Arial Narrow"/>
      <family val="2"/>
    </font>
    <font>
      <b/>
      <sz val="18"/>
      <color theme="1"/>
      <name val="Arial Narrow"/>
      <family val="2"/>
    </font>
    <font>
      <sz val="9"/>
      <color indexed="81"/>
      <name val="Tahoma"/>
      <family val="2"/>
    </font>
    <font>
      <b/>
      <sz val="9"/>
      <color indexed="81"/>
      <name val="Tahoma"/>
      <family val="2"/>
    </font>
    <font>
      <sz val="9"/>
      <color indexed="81"/>
      <name val="Calibri"/>
      <family val="2"/>
    </font>
    <font>
      <b/>
      <sz val="9"/>
      <color indexed="81"/>
      <name val="Calibri"/>
      <family val="2"/>
    </font>
    <font>
      <sz val="9"/>
      <name val="Arial Narrow"/>
      <family val="2"/>
    </font>
    <font>
      <b/>
      <sz val="20"/>
      <color theme="1"/>
      <name val="Arial Narrow"/>
      <family val="2"/>
    </font>
    <font>
      <sz val="11"/>
      <color theme="0"/>
      <name val="Arial Narrow"/>
      <family val="2"/>
    </font>
    <font>
      <i/>
      <sz val="9"/>
      <color theme="1"/>
      <name val="Helvetica Neue"/>
    </font>
    <font>
      <b/>
      <sz val="14"/>
      <color theme="1"/>
      <name val="Arial Narrow"/>
      <family val="2"/>
    </font>
    <font>
      <b/>
      <strike/>
      <sz val="14"/>
      <color indexed="8"/>
      <name val="Arial Narrow"/>
      <family val="2"/>
    </font>
    <font>
      <u/>
      <sz val="11"/>
      <color theme="10"/>
      <name val="Calibri"/>
      <family val="2"/>
      <scheme val="minor"/>
    </font>
    <font>
      <sz val="11"/>
      <color rgb="FF000000"/>
      <name val="Calibri"/>
      <family val="2"/>
    </font>
    <font>
      <i/>
      <sz val="11"/>
      <name val="Arial Narrow"/>
      <family val="2"/>
    </font>
    <font>
      <sz val="7"/>
      <color theme="1"/>
      <name val="Arial Narrow"/>
      <family val="2"/>
    </font>
    <font>
      <u/>
      <sz val="11"/>
      <color theme="10"/>
      <name val="Arial Narrow"/>
      <family val="2"/>
    </font>
    <font>
      <sz val="24"/>
      <color rgb="FF17365D"/>
      <name val="Cambria"/>
      <family val="1"/>
    </font>
    <font>
      <b/>
      <sz val="14"/>
      <color rgb="FF365F91"/>
      <name val="Cambria"/>
      <family val="1"/>
    </font>
    <font>
      <b/>
      <sz val="13"/>
      <color rgb="FF4F81BD"/>
      <name val="Cambria"/>
      <family val="1"/>
    </font>
    <font>
      <b/>
      <sz val="14"/>
      <color rgb="FF4F81BD"/>
      <name val="Cambria"/>
      <family val="1"/>
    </font>
    <font>
      <b/>
      <u/>
      <sz val="14"/>
      <color rgb="FF4F81BD"/>
      <name val="Cambria"/>
      <family val="1"/>
    </font>
    <font>
      <sz val="11"/>
      <color theme="1"/>
      <name val="Courier New"/>
      <family val="3"/>
    </font>
    <font>
      <b/>
      <sz val="9.5"/>
      <color rgb="FF000000"/>
      <name val="Calibri"/>
      <family val="2"/>
      <scheme val="minor"/>
    </font>
    <font>
      <sz val="9.5"/>
      <color rgb="FF000000"/>
      <name val="Calibri"/>
      <family val="2"/>
      <scheme val="minor"/>
    </font>
    <font>
      <i/>
      <sz val="9.5"/>
      <color rgb="FF000000"/>
      <name val="Calibri"/>
      <family val="2"/>
      <scheme val="minor"/>
    </font>
    <font>
      <i/>
      <sz val="11"/>
      <color theme="1"/>
      <name val="Calibri"/>
      <family val="2"/>
      <scheme val="minor"/>
    </font>
    <font>
      <b/>
      <sz val="11"/>
      <color rgb="FFC0504D"/>
      <name val="Calibri"/>
      <family val="2"/>
      <scheme val="minor"/>
    </font>
    <font>
      <b/>
      <sz val="11"/>
      <color rgb="FF000000"/>
      <name val="Calibri"/>
      <family val="2"/>
      <scheme val="minor"/>
    </font>
    <font>
      <b/>
      <i/>
      <sz val="11"/>
      <color rgb="FF4F81BD"/>
      <name val="Cambria"/>
      <family val="1"/>
    </font>
    <font>
      <sz val="11"/>
      <color theme="1"/>
      <name val="Wingdings"/>
      <charset val="2"/>
    </font>
    <font>
      <u/>
      <sz val="11"/>
      <color theme="1"/>
      <name val="Calibri"/>
      <family val="2"/>
      <scheme val="minor"/>
    </font>
    <font>
      <u/>
      <sz val="11"/>
      <color theme="1"/>
      <name val="Wingdings"/>
      <charset val="2"/>
    </font>
    <font>
      <b/>
      <u/>
      <sz val="11"/>
      <color theme="1"/>
      <name val="Calibri"/>
      <family val="2"/>
      <scheme val="minor"/>
    </font>
    <font>
      <sz val="12"/>
      <color theme="0"/>
      <name val="Arial Narrow"/>
      <family val="2"/>
    </font>
    <font>
      <b/>
      <u/>
      <sz val="12"/>
      <color theme="10"/>
      <name val="Arial Narrow"/>
      <family val="2"/>
    </font>
    <font>
      <u/>
      <sz val="12"/>
      <color theme="10"/>
      <name val="Arial Narrow"/>
      <family val="2"/>
    </font>
    <font>
      <sz val="11"/>
      <color theme="0"/>
      <name val="Calibri"/>
      <family val="2"/>
      <scheme val="minor"/>
    </font>
    <font>
      <sz val="11"/>
      <name val="Arial Narrow"/>
      <family val="2"/>
    </font>
    <font>
      <i/>
      <sz val="11"/>
      <color theme="0"/>
      <name val="Arial Narrow"/>
      <family val="2"/>
    </font>
    <font>
      <b/>
      <sz val="11"/>
      <color theme="0"/>
      <name val="Arial Narrow"/>
      <family val="2"/>
    </font>
    <font>
      <b/>
      <sz val="12"/>
      <color theme="0"/>
      <name val="Arial Narrow"/>
      <family val="2"/>
    </font>
    <font>
      <b/>
      <sz val="16"/>
      <color theme="2" tint="-0.749992370372631"/>
      <name val="Arial Narrow"/>
      <family val="2"/>
    </font>
    <font>
      <b/>
      <sz val="16"/>
      <color theme="1" tint="0.34998626667073579"/>
      <name val="Arial Narrow"/>
      <family val="2"/>
    </font>
    <font>
      <b/>
      <sz val="14"/>
      <color theme="0" tint="-0.499984740745262"/>
      <name val="Arial Narrow"/>
      <family val="2"/>
    </font>
    <font>
      <sz val="11"/>
      <color theme="0" tint="-0.499984740745262"/>
      <name val="Arial Narrow"/>
      <family val="2"/>
    </font>
    <font>
      <b/>
      <sz val="14"/>
      <color theme="1" tint="0.34998626667073579"/>
      <name val="Arial Narrow"/>
      <family val="2"/>
    </font>
    <font>
      <sz val="11"/>
      <color theme="2" tint="-0.249977111117893"/>
      <name val="Arial Narrow"/>
      <family val="2"/>
    </font>
    <font>
      <b/>
      <sz val="11"/>
      <color indexed="8"/>
      <name val="Arial Narrow"/>
      <family val="2"/>
    </font>
    <font>
      <sz val="11"/>
      <color indexed="8"/>
      <name val="Arial Narrow"/>
      <family val="2"/>
    </font>
    <font>
      <sz val="11"/>
      <color rgb="FF333333"/>
      <name val="Arial Narrow"/>
      <family val="2"/>
    </font>
    <font>
      <b/>
      <sz val="20"/>
      <color theme="2" tint="-0.749992370372631"/>
      <name val="Arial Narrow"/>
      <family val="2"/>
    </font>
    <font>
      <b/>
      <sz val="13"/>
      <color rgb="FF065559"/>
      <name val="Arial Narrow"/>
      <family val="2"/>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42"/>
        <bgColor indexed="64"/>
      </patternFill>
    </fill>
    <fill>
      <patternFill patternType="solid">
        <fgColor theme="0" tint="-4.9989318521683403E-2"/>
        <bgColor indexed="64"/>
      </patternFill>
    </fill>
    <fill>
      <patternFill patternType="solid">
        <fgColor rgb="FF9BBB59"/>
        <bgColor indexed="64"/>
      </patternFill>
    </fill>
    <fill>
      <patternFill patternType="solid">
        <fgColor rgb="FFD99594"/>
        <bgColor indexed="64"/>
      </patternFill>
    </fill>
    <fill>
      <patternFill patternType="solid">
        <fgColor rgb="FFC6D9F1"/>
        <bgColor indexed="64"/>
      </patternFill>
    </fill>
    <fill>
      <patternFill patternType="solid">
        <fgColor theme="9" tint="0.79998168889431442"/>
        <bgColor indexed="64"/>
      </patternFill>
    </fill>
  </fills>
  <borders count="65">
    <border>
      <left/>
      <right/>
      <top/>
      <bottom/>
      <diagonal/>
    </border>
    <border>
      <left style="medium">
        <color rgb="FFFFFFFF"/>
      </left>
      <right style="medium">
        <color rgb="FFFFFFFF"/>
      </right>
      <top style="thick">
        <color rgb="FF7F7F7F"/>
      </top>
      <bottom style="medium">
        <color rgb="FFFFFFFF"/>
      </bottom>
      <diagonal/>
    </border>
    <border>
      <left style="medium">
        <color rgb="FFFFFFFF"/>
      </left>
      <right style="thick">
        <color rgb="FFFFFFFF"/>
      </right>
      <top style="thick">
        <color rgb="FF7F7F7F"/>
      </top>
      <bottom style="medium">
        <color rgb="FFFFFFFF"/>
      </bottom>
      <diagonal/>
    </border>
    <border>
      <left style="thick">
        <color rgb="FFFFFFFF"/>
      </left>
      <right style="thick">
        <color rgb="FF7F7F7F"/>
      </right>
      <top style="thick">
        <color rgb="FF7F7F7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rgb="FFFFFFFF"/>
      </left>
      <right style="thick">
        <color rgb="FFFFFFFF"/>
      </right>
      <top style="medium">
        <color rgb="FFFFFFFF"/>
      </top>
      <bottom style="medium">
        <color rgb="FFFFFFFF"/>
      </bottom>
      <diagonal/>
    </border>
    <border>
      <left style="medium">
        <color rgb="FFFFFFFF"/>
      </left>
      <right style="thick">
        <color rgb="FFFFFFFF"/>
      </right>
      <top style="medium">
        <color rgb="FFFFFFFF"/>
      </top>
      <bottom/>
      <diagonal/>
    </border>
    <border>
      <left style="medium">
        <color rgb="FFFFFFFF"/>
      </left>
      <right style="thick">
        <color rgb="FFFFFFFF"/>
      </right>
      <top/>
      <bottom/>
      <diagonal/>
    </border>
    <border>
      <left style="medium">
        <color rgb="FFFFFFFF"/>
      </left>
      <right style="thick">
        <color rgb="FFFFFFFF"/>
      </right>
      <top/>
      <bottom style="medium">
        <color rgb="FFFFFFFF"/>
      </bottom>
      <diagonal/>
    </border>
    <border>
      <left style="thick">
        <color rgb="FFFFFFFF"/>
      </left>
      <right style="thick">
        <color rgb="FF7F7F7F"/>
      </right>
      <top style="medium">
        <color rgb="FFFFFFFF"/>
      </top>
      <bottom style="medium">
        <color rgb="FFFFFFFF"/>
      </bottom>
      <diagonal/>
    </border>
    <border>
      <left style="thick">
        <color rgb="FFFFFFFF"/>
      </left>
      <right style="thick">
        <color rgb="FF7F7F7F"/>
      </right>
      <top style="medium">
        <color rgb="FFFFFFFF"/>
      </top>
      <bottom/>
      <diagonal/>
    </border>
    <border>
      <left style="thick">
        <color rgb="FFFFFFFF"/>
      </left>
      <right style="thick">
        <color rgb="FF7F7F7F"/>
      </right>
      <top/>
      <bottom/>
      <diagonal/>
    </border>
    <border>
      <left style="thick">
        <color rgb="FFFFFFFF"/>
      </left>
      <right style="thick">
        <color rgb="FF7F7F7F"/>
      </right>
      <top/>
      <bottom style="medium">
        <color rgb="FFFFFFFF"/>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right/>
      <top style="thin">
        <color indexed="64"/>
      </top>
      <bottom style="thin">
        <color indexed="64"/>
      </bottom>
      <diagonal/>
    </border>
    <border>
      <left/>
      <right/>
      <top/>
      <bottom style="medium">
        <color rgb="FFE2E1DE"/>
      </bottom>
      <diagonal/>
    </border>
    <border>
      <left style="medium">
        <color indexed="64"/>
      </left>
      <right/>
      <top style="medium">
        <color indexed="64"/>
      </top>
      <bottom style="thick">
        <color rgb="FF7F7F7F"/>
      </bottom>
      <diagonal/>
    </border>
    <border>
      <left/>
      <right/>
      <top style="medium">
        <color indexed="64"/>
      </top>
      <bottom style="thick">
        <color rgb="FF7F7F7F"/>
      </bottom>
      <diagonal/>
    </border>
    <border>
      <left/>
      <right style="thick">
        <color rgb="FF7F7F7F"/>
      </right>
      <top style="medium">
        <color indexed="64"/>
      </top>
      <bottom style="thick">
        <color rgb="FF7F7F7F"/>
      </bottom>
      <diagonal/>
    </border>
    <border>
      <left style="thick">
        <color rgb="FF7F7F7F"/>
      </left>
      <right style="medium">
        <color indexed="64"/>
      </right>
      <top style="medium">
        <color indexed="64"/>
      </top>
      <bottom style="thick">
        <color rgb="FF7F7F7F"/>
      </bottom>
      <diagonal/>
    </border>
    <border>
      <left style="medium">
        <color indexed="64"/>
      </left>
      <right style="thick">
        <color rgb="FF7F7F7F"/>
      </right>
      <top style="thick">
        <color rgb="FF7F7F7F"/>
      </top>
      <bottom style="medium">
        <color rgb="FFFFFFFF"/>
      </bottom>
      <diagonal/>
    </border>
    <border>
      <left style="thick">
        <color rgb="FF7F7F7F"/>
      </left>
      <right style="medium">
        <color indexed="64"/>
      </right>
      <top style="thick">
        <color rgb="FF7F7F7F"/>
      </top>
      <bottom style="medium">
        <color rgb="FFFFFFFF"/>
      </bottom>
      <diagonal/>
    </border>
    <border>
      <left style="medium">
        <color indexed="64"/>
      </left>
      <right style="thick">
        <color rgb="FF7F7F7F"/>
      </right>
      <top style="medium">
        <color rgb="FFFFFFFF"/>
      </top>
      <bottom/>
      <diagonal/>
    </border>
    <border>
      <left style="thick">
        <color rgb="FF7F7F7F"/>
      </left>
      <right style="medium">
        <color indexed="64"/>
      </right>
      <top style="medium">
        <color rgb="FFFFFFFF"/>
      </top>
      <bottom/>
      <diagonal/>
    </border>
    <border>
      <left style="medium">
        <color indexed="64"/>
      </left>
      <right style="thick">
        <color rgb="FF7F7F7F"/>
      </right>
      <top/>
      <bottom/>
      <diagonal/>
    </border>
    <border>
      <left style="thick">
        <color rgb="FF7F7F7F"/>
      </left>
      <right style="medium">
        <color indexed="64"/>
      </right>
      <top/>
      <bottom/>
      <diagonal/>
    </border>
    <border>
      <left style="medium">
        <color indexed="64"/>
      </left>
      <right style="thick">
        <color rgb="FF7F7F7F"/>
      </right>
      <top/>
      <bottom style="medium">
        <color rgb="FFFFFFFF"/>
      </bottom>
      <diagonal/>
    </border>
    <border>
      <left style="thick">
        <color rgb="FF7F7F7F"/>
      </left>
      <right style="medium">
        <color indexed="64"/>
      </right>
      <top/>
      <bottom style="medium">
        <color rgb="FFFFFFFF"/>
      </bottom>
      <diagonal/>
    </border>
    <border>
      <left style="medium">
        <color indexed="64"/>
      </left>
      <right style="thick">
        <color rgb="FF7F7F7F"/>
      </right>
      <top style="medium">
        <color rgb="FFFFFFFF"/>
      </top>
      <bottom style="medium">
        <color rgb="FFFFFFFF"/>
      </bottom>
      <diagonal/>
    </border>
    <border>
      <left style="thick">
        <color rgb="FF7F7F7F"/>
      </left>
      <right style="medium">
        <color indexed="64"/>
      </right>
      <top style="medium">
        <color rgb="FFFFFFFF"/>
      </top>
      <bottom style="medium">
        <color rgb="FFFFFFFF"/>
      </bottom>
      <diagonal/>
    </border>
    <border>
      <left style="medium">
        <color indexed="64"/>
      </left>
      <right style="thick">
        <color rgb="FF7F7F7F"/>
      </right>
      <top style="medium">
        <color rgb="FFFFFFFF"/>
      </top>
      <bottom style="medium">
        <color indexed="64"/>
      </bottom>
      <diagonal/>
    </border>
    <border>
      <left style="medium">
        <color rgb="FFFFFFFF"/>
      </left>
      <right style="medium">
        <color rgb="FFFFFFFF"/>
      </right>
      <top style="medium">
        <color rgb="FFFFFFFF"/>
      </top>
      <bottom style="medium">
        <color indexed="64"/>
      </bottom>
      <diagonal/>
    </border>
    <border>
      <left style="medium">
        <color rgb="FFFFFFFF"/>
      </left>
      <right style="thick">
        <color rgb="FFFFFFFF"/>
      </right>
      <top style="medium">
        <color rgb="FFFFFFFF"/>
      </top>
      <bottom style="medium">
        <color indexed="64"/>
      </bottom>
      <diagonal/>
    </border>
    <border>
      <left style="thick">
        <color rgb="FFFFFFFF"/>
      </left>
      <right style="thick">
        <color rgb="FF7F7F7F"/>
      </right>
      <top style="medium">
        <color rgb="FFFFFFFF"/>
      </top>
      <bottom style="medium">
        <color indexed="64"/>
      </bottom>
      <diagonal/>
    </border>
    <border>
      <left style="thick">
        <color rgb="FF7F7F7F"/>
      </left>
      <right style="medium">
        <color indexed="64"/>
      </right>
      <top style="medium">
        <color rgb="FFFFFFFF"/>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35" fillId="0" borderId="0" applyNumberFormat="0" applyFill="0" applyBorder="0" applyAlignment="0" applyProtection="0"/>
    <xf numFmtId="43" fontId="1" fillId="0" borderId="0" applyFont="0" applyFill="0" applyBorder="0" applyAlignment="0" applyProtection="0"/>
  </cellStyleXfs>
  <cellXfs count="386">
    <xf numFmtId="0" fontId="0" fillId="0" borderId="0" xfId="0"/>
    <xf numFmtId="0" fontId="0" fillId="0" borderId="0" xfId="0" applyAlignment="1">
      <alignment vertical="top"/>
    </xf>
    <xf numFmtId="0" fontId="6" fillId="2" borderId="1" xfId="0" applyFont="1" applyFill="1" applyBorder="1" applyAlignment="1">
      <alignment horizontal="left" vertical="center" wrapText="1" readingOrder="1"/>
    </xf>
    <xf numFmtId="0" fontId="6" fillId="2" borderId="2" xfId="0" applyFont="1" applyFill="1" applyBorder="1" applyAlignment="1">
      <alignment horizontal="left" vertical="center" wrapText="1" readingOrder="1"/>
    </xf>
    <xf numFmtId="0" fontId="6" fillId="2" borderId="3" xfId="0" applyFont="1" applyFill="1" applyBorder="1" applyAlignment="1">
      <alignment horizontal="left" vertical="center" wrapText="1" readingOrder="1"/>
    </xf>
    <xf numFmtId="0" fontId="5" fillId="2" borderId="9" xfId="0" applyFont="1" applyFill="1" applyBorder="1" applyAlignment="1">
      <alignment horizontal="left" vertical="center" wrapText="1" indent="2" readingOrder="1"/>
    </xf>
    <xf numFmtId="0" fontId="5" fillId="2" borderId="13" xfId="0" applyFont="1" applyFill="1" applyBorder="1" applyAlignment="1">
      <alignment horizontal="left" vertical="center" wrapText="1" indent="2" readingOrder="1"/>
    </xf>
    <xf numFmtId="0" fontId="5" fillId="2" borderId="6" xfId="0" applyFont="1" applyFill="1" applyBorder="1" applyAlignment="1">
      <alignment horizontal="left" vertical="center" wrapText="1" indent="2" readingOrder="1"/>
    </xf>
    <xf numFmtId="0" fontId="5" fillId="2" borderId="10" xfId="0" applyFont="1" applyFill="1" applyBorder="1" applyAlignment="1">
      <alignment horizontal="left" vertical="center" wrapText="1" indent="2" readingOrder="1"/>
    </xf>
    <xf numFmtId="0" fontId="5" fillId="2" borderId="14" xfId="0" applyFont="1" applyFill="1" applyBorder="1" applyAlignment="1">
      <alignment horizontal="left" vertical="center" wrapText="1" indent="2" readingOrder="1"/>
    </xf>
    <xf numFmtId="0" fontId="8" fillId="2" borderId="10" xfId="0" applyFont="1" applyFill="1" applyBorder="1" applyAlignment="1">
      <alignment vertical="top" wrapText="1"/>
    </xf>
    <xf numFmtId="0" fontId="5" fillId="2" borderId="7" xfId="0" applyFont="1" applyFill="1" applyBorder="1" applyAlignment="1">
      <alignment vertical="top" wrapText="1"/>
    </xf>
    <xf numFmtId="0" fontId="8" fillId="2" borderId="7" xfId="0" applyFont="1" applyFill="1" applyBorder="1" applyAlignment="1">
      <alignment vertical="top" wrapText="1"/>
    </xf>
    <xf numFmtId="0" fontId="8" fillId="2" borderId="11" xfId="0" applyFont="1" applyFill="1" applyBorder="1" applyAlignment="1">
      <alignment vertical="top" wrapText="1"/>
    </xf>
    <xf numFmtId="0" fontId="5" fillId="2" borderId="15" xfId="0" applyFont="1" applyFill="1" applyBorder="1" applyAlignment="1">
      <alignment horizontal="left" vertical="center" wrapText="1" indent="2" readingOrder="1"/>
    </xf>
    <xf numFmtId="0" fontId="7" fillId="2" borderId="4" xfId="0" applyFont="1" applyFill="1" applyBorder="1" applyAlignment="1">
      <alignment horizontal="left" vertical="center" wrapText="1" readingOrder="1"/>
    </xf>
    <xf numFmtId="0" fontId="7" fillId="2" borderId="8" xfId="0" applyFont="1" applyFill="1" applyBorder="1" applyAlignment="1">
      <alignment horizontal="left" vertical="center" wrapText="1" readingOrder="1"/>
    </xf>
    <xf numFmtId="0" fontId="7" fillId="2" borderId="12" xfId="0" applyFont="1" applyFill="1" applyBorder="1" applyAlignment="1">
      <alignment horizontal="left" vertical="center" wrapText="1" readingOrder="1"/>
    </xf>
    <xf numFmtId="0" fontId="11" fillId="0" borderId="0" xfId="0" applyFont="1"/>
    <xf numFmtId="0" fontId="3" fillId="0" borderId="0" xfId="0" applyFont="1"/>
    <xf numFmtId="0" fontId="10" fillId="0" borderId="0" xfId="0" applyFont="1"/>
    <xf numFmtId="0" fontId="14" fillId="0" borderId="0" xfId="0" applyFont="1"/>
    <xf numFmtId="0" fontId="14" fillId="0" borderId="0" xfId="0" applyFont="1" applyAlignment="1">
      <alignment vertical="center" wrapText="1"/>
    </xf>
    <xf numFmtId="0" fontId="14" fillId="0" borderId="0" xfId="0" applyFont="1" applyAlignment="1">
      <alignment horizontal="left" vertical="center" wrapText="1"/>
    </xf>
    <xf numFmtId="0" fontId="15" fillId="0" borderId="0" xfId="0" applyFont="1"/>
    <xf numFmtId="0" fontId="15" fillId="0" borderId="0" xfId="0" applyFont="1" applyAlignment="1">
      <alignment vertical="center" wrapText="1"/>
    </xf>
    <xf numFmtId="0" fontId="15" fillId="0" borderId="0" xfId="0" applyFont="1" applyAlignment="1">
      <alignment horizontal="left" vertical="center" wrapText="1"/>
    </xf>
    <xf numFmtId="0" fontId="16"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left" vertical="center"/>
    </xf>
    <xf numFmtId="0" fontId="19" fillId="0" borderId="0" xfId="0" applyFont="1"/>
    <xf numFmtId="0" fontId="19" fillId="0" borderId="0" xfId="0" applyFont="1" applyAlignment="1">
      <alignment horizontal="left" vertical="center" wrapText="1"/>
    </xf>
    <xf numFmtId="0" fontId="20" fillId="0" borderId="0" xfId="0" applyFont="1" applyAlignment="1">
      <alignment vertical="center"/>
    </xf>
    <xf numFmtId="0" fontId="20" fillId="0" borderId="0" xfId="0" applyFont="1"/>
    <xf numFmtId="0" fontId="14" fillId="0" borderId="18" xfId="0" applyFont="1" applyBorder="1"/>
    <xf numFmtId="0" fontId="14" fillId="0" borderId="0" xfId="0" applyFont="1" applyAlignment="1">
      <alignment wrapText="1"/>
    </xf>
    <xf numFmtId="0" fontId="20" fillId="0" borderId="0" xfId="0" applyFont="1" applyAlignment="1">
      <alignment vertical="top"/>
    </xf>
    <xf numFmtId="0" fontId="24" fillId="0" borderId="0" xfId="0" applyFont="1" applyAlignment="1"/>
    <xf numFmtId="0" fontId="18" fillId="0" borderId="0" xfId="0" applyFont="1" applyAlignment="1"/>
    <xf numFmtId="0" fontId="14" fillId="0" borderId="0" xfId="0" applyFont="1" applyAlignment="1">
      <alignment vertical="top" wrapText="1"/>
    </xf>
    <xf numFmtId="0" fontId="14" fillId="0" borderId="0" xfId="0" applyFont="1" applyBorder="1"/>
    <xf numFmtId="0" fontId="20" fillId="0" borderId="0" xfId="0" applyFont="1" applyAlignment="1">
      <alignment horizontal="right" vertical="top" wrapText="1"/>
    </xf>
    <xf numFmtId="0" fontId="30" fillId="0" borderId="0" xfId="0" applyFont="1"/>
    <xf numFmtId="0" fontId="15" fillId="0" borderId="0" xfId="0" applyFont="1" applyAlignment="1">
      <alignment wrapText="1"/>
    </xf>
    <xf numFmtId="0" fontId="20" fillId="0" borderId="0" xfId="0" applyFont="1" applyAlignment="1">
      <alignment wrapText="1"/>
    </xf>
    <xf numFmtId="0" fontId="14" fillId="0" borderId="0" xfId="0" applyFont="1" applyBorder="1" applyAlignment="1">
      <alignment wrapText="1"/>
    </xf>
    <xf numFmtId="0" fontId="31" fillId="0" borderId="0" xfId="0" applyFont="1"/>
    <xf numFmtId="0" fontId="0" fillId="0" borderId="0" xfId="0" applyAlignment="1">
      <alignment wrapText="1"/>
    </xf>
    <xf numFmtId="0" fontId="20" fillId="0" borderId="0" xfId="0" applyFont="1" applyAlignment="1">
      <alignment vertical="center" wrapText="1"/>
    </xf>
    <xf numFmtId="0" fontId="14" fillId="0" borderId="19" xfId="0" applyFont="1" applyBorder="1" applyAlignment="1">
      <alignment vertical="top" wrapText="1"/>
    </xf>
    <xf numFmtId="0" fontId="14" fillId="0" borderId="0" xfId="0" applyFont="1" applyBorder="1" applyAlignment="1">
      <alignment horizontal="left"/>
    </xf>
    <xf numFmtId="0" fontId="33" fillId="0" borderId="0" xfId="0" applyFont="1" applyAlignment="1" applyProtection="1">
      <alignment horizontal="left" wrapText="1"/>
    </xf>
    <xf numFmtId="0" fontId="11" fillId="0" borderId="0" xfId="0" applyFont="1" applyProtection="1"/>
    <xf numFmtId="0" fontId="11" fillId="0" borderId="0" xfId="0" applyFont="1" applyAlignment="1" applyProtection="1">
      <alignment horizontal="left" wrapText="1"/>
    </xf>
    <xf numFmtId="17" fontId="12" fillId="0" borderId="0" xfId="0" applyNumberFormat="1" applyFont="1" applyBorder="1" applyAlignment="1" applyProtection="1">
      <alignment horizontal="left"/>
    </xf>
    <xf numFmtId="165" fontId="11" fillId="4" borderId="22" xfId="2" applyNumberFormat="1" applyFont="1" applyFill="1" applyBorder="1" applyProtection="1">
      <protection locked="0"/>
    </xf>
    <xf numFmtId="0" fontId="11" fillId="0" borderId="0" xfId="0" applyFont="1" applyProtection="1">
      <protection locked="0"/>
    </xf>
    <xf numFmtId="0" fontId="11" fillId="0" borderId="0" xfId="0" applyFont="1" applyAlignment="1" applyProtection="1">
      <alignment wrapText="1"/>
    </xf>
    <xf numFmtId="0" fontId="11" fillId="0" borderId="0" xfId="0" applyFont="1" applyAlignment="1" applyProtection="1">
      <alignment horizontal="left"/>
    </xf>
    <xf numFmtId="12" fontId="14" fillId="0" borderId="0" xfId="0" applyNumberFormat="1" applyFont="1"/>
    <xf numFmtId="0" fontId="19" fillId="0" borderId="0" xfId="0" applyFont="1" applyAlignment="1">
      <alignment wrapText="1"/>
    </xf>
    <xf numFmtId="0" fontId="36" fillId="0" borderId="0" xfId="0" applyFont="1" applyAlignment="1">
      <alignment vertical="center"/>
    </xf>
    <xf numFmtId="17" fontId="36" fillId="0" borderId="0" xfId="0" applyNumberFormat="1" applyFont="1" applyAlignment="1">
      <alignment horizontal="right" vertical="center"/>
    </xf>
    <xf numFmtId="10" fontId="36" fillId="0" borderId="0" xfId="0" applyNumberFormat="1" applyFont="1" applyAlignment="1">
      <alignment horizontal="right" vertical="center"/>
    </xf>
    <xf numFmtId="0" fontId="0" fillId="0" borderId="0" xfId="0" applyAlignment="1">
      <alignment vertical="center"/>
    </xf>
    <xf numFmtId="10" fontId="0" fillId="0" borderId="0" xfId="0" applyNumberFormat="1"/>
    <xf numFmtId="43" fontId="0" fillId="0" borderId="0" xfId="2" applyFont="1"/>
    <xf numFmtId="165" fontId="0" fillId="0" borderId="0" xfId="2" applyNumberFormat="1" applyFont="1"/>
    <xf numFmtId="0" fontId="0" fillId="0" borderId="0" xfId="0" applyBorder="1"/>
    <xf numFmtId="0" fontId="35" fillId="0" borderId="0" xfId="3" applyAlignment="1">
      <alignment wrapText="1"/>
    </xf>
    <xf numFmtId="0" fontId="35" fillId="0" borderId="0" xfId="3"/>
    <xf numFmtId="0" fontId="15" fillId="3" borderId="0" xfId="0" applyFont="1" applyFill="1"/>
    <xf numFmtId="0" fontId="14" fillId="3" borderId="0" xfId="0" applyFont="1" applyFill="1"/>
    <xf numFmtId="0" fontId="14" fillId="3" borderId="18" xfId="0" applyFont="1" applyFill="1" applyBorder="1"/>
    <xf numFmtId="0" fontId="20" fillId="0" borderId="25" xfId="0" applyFont="1" applyBorder="1"/>
    <xf numFmtId="0" fontId="20" fillId="0" borderId="25" xfId="0" applyFont="1" applyBorder="1" applyAlignment="1">
      <alignment horizontal="right"/>
    </xf>
    <xf numFmtId="0" fontId="14" fillId="0" borderId="25" xfId="0" applyFont="1" applyBorder="1"/>
    <xf numFmtId="0" fontId="19" fillId="0" borderId="25" xfId="0" applyFont="1" applyBorder="1"/>
    <xf numFmtId="165" fontId="11" fillId="0" borderId="0" xfId="0" applyNumberFormat="1" applyFont="1" applyAlignment="1" applyProtection="1">
      <alignment horizontal="left" wrapText="1"/>
    </xf>
    <xf numFmtId="0" fontId="0" fillId="0" borderId="0" xfId="0" applyBorder="1" applyAlignment="1">
      <alignment horizontal="left" wrapText="1"/>
    </xf>
    <xf numFmtId="0" fontId="0" fillId="0" borderId="29" xfId="0" applyBorder="1" applyAlignment="1">
      <alignment horizontal="right" vertical="top" wrapText="1"/>
    </xf>
    <xf numFmtId="0" fontId="0" fillId="0" borderId="0" xfId="0" applyBorder="1" applyAlignment="1">
      <alignment horizontal="left" vertical="top" wrapText="1"/>
    </xf>
    <xf numFmtId="0" fontId="2" fillId="0" borderId="0" xfId="0" applyFont="1"/>
    <xf numFmtId="0" fontId="0" fillId="0" borderId="0" xfId="0" applyFont="1"/>
    <xf numFmtId="9" fontId="0" fillId="0" borderId="0" xfId="0" applyNumberFormat="1"/>
    <xf numFmtId="9" fontId="0" fillId="0" borderId="0" xfId="1" applyFont="1"/>
    <xf numFmtId="9" fontId="2" fillId="0" borderId="0" xfId="1" applyFont="1"/>
    <xf numFmtId="0" fontId="35" fillId="0" borderId="0" xfId="3" applyBorder="1"/>
    <xf numFmtId="0" fontId="15" fillId="0" borderId="0" xfId="0" applyFont="1" applyBorder="1"/>
    <xf numFmtId="0" fontId="35" fillId="0" borderId="0" xfId="3" applyBorder="1" applyAlignment="1">
      <alignment wrapText="1"/>
    </xf>
    <xf numFmtId="0" fontId="35" fillId="0" borderId="0" xfId="3" applyBorder="1" applyAlignment="1">
      <alignment vertical="top" wrapText="1"/>
    </xf>
    <xf numFmtId="0" fontId="14" fillId="0" borderId="0" xfId="0" applyFont="1" applyAlignment="1">
      <alignment vertical="top"/>
    </xf>
    <xf numFmtId="0" fontId="14" fillId="0" borderId="0" xfId="0" applyFont="1" applyAlignment="1">
      <alignment horizontal="left" vertical="top"/>
    </xf>
    <xf numFmtId="0" fontId="35" fillId="0" borderId="0" xfId="3" applyAlignment="1">
      <alignment horizontal="left" vertical="center"/>
    </xf>
    <xf numFmtId="0" fontId="0" fillId="0" borderId="0" xfId="0" applyBorder="1" applyAlignment="1">
      <alignment horizontal="left"/>
    </xf>
    <xf numFmtId="0" fontId="0" fillId="0" borderId="0" xfId="0" applyBorder="1" applyAlignment="1"/>
    <xf numFmtId="0" fontId="0" fillId="0" borderId="0" xfId="0" applyBorder="1" applyAlignment="1">
      <alignment wrapText="1"/>
    </xf>
    <xf numFmtId="0" fontId="0" fillId="0" borderId="0" xfId="0" applyAlignment="1">
      <alignment horizontal="left"/>
    </xf>
    <xf numFmtId="0" fontId="0" fillId="0" borderId="0" xfId="0" applyFill="1" applyBorder="1" applyAlignment="1">
      <alignment wrapText="1"/>
    </xf>
    <xf numFmtId="9" fontId="0" fillId="0" borderId="0" xfId="1" applyFont="1" applyAlignment="1">
      <alignment wrapText="1"/>
    </xf>
    <xf numFmtId="0" fontId="14" fillId="0" borderId="0" xfId="0" applyFont="1" applyAlignment="1">
      <alignment horizontal="left" vertical="top" wrapText="1"/>
    </xf>
    <xf numFmtId="0" fontId="2" fillId="0" borderId="0" xfId="0" applyFont="1" applyBorder="1" applyAlignment="1"/>
    <xf numFmtId="0" fontId="23" fillId="0" borderId="0" xfId="0" applyFont="1" applyFill="1" applyAlignment="1">
      <alignment horizontal="left" vertical="top" wrapText="1"/>
    </xf>
    <xf numFmtId="0" fontId="23" fillId="0" borderId="0" xfId="0" applyFont="1" applyAlignment="1">
      <alignment horizontal="left" vertical="top" wrapText="1"/>
    </xf>
    <xf numFmtId="0" fontId="21" fillId="0" borderId="0" xfId="0" applyFont="1" applyAlignment="1">
      <alignment horizontal="left" vertical="top" wrapText="1"/>
    </xf>
    <xf numFmtId="0" fontId="0" fillId="0" borderId="0" xfId="0" applyAlignment="1">
      <alignment horizontal="left" vertical="top"/>
    </xf>
    <xf numFmtId="0" fontId="14" fillId="3" borderId="0" xfId="0" applyFont="1" applyFill="1" applyAlignment="1">
      <alignment horizontal="left" vertical="top" wrapText="1"/>
    </xf>
    <xf numFmtId="0" fontId="22" fillId="0" borderId="0" xfId="0" applyFont="1" applyAlignment="1">
      <alignment horizontal="left" vertical="top" wrapText="1"/>
    </xf>
    <xf numFmtId="0" fontId="14" fillId="0" borderId="25" xfId="0" applyFont="1" applyBorder="1" applyAlignment="1">
      <alignment horizontal="left" vertical="top" wrapText="1"/>
    </xf>
    <xf numFmtId="0" fontId="0" fillId="0" borderId="0" xfId="0" applyAlignment="1">
      <alignment horizontal="left" vertical="top" wrapText="1"/>
    </xf>
    <xf numFmtId="0" fontId="23" fillId="3" borderId="0" xfId="0" applyFont="1" applyFill="1" applyAlignment="1">
      <alignment horizontal="left" vertical="top" wrapText="1"/>
    </xf>
    <xf numFmtId="0" fontId="21" fillId="0" borderId="34" xfId="0" applyFont="1" applyBorder="1" applyAlignment="1">
      <alignment horizontal="left" vertical="top" wrapText="1"/>
    </xf>
    <xf numFmtId="0" fontId="21" fillId="0" borderId="0" xfId="0" applyFont="1" applyBorder="1" applyAlignment="1">
      <alignment horizontal="left" vertical="top" wrapText="1"/>
    </xf>
    <xf numFmtId="0" fontId="15" fillId="0" borderId="0" xfId="0" applyFont="1" applyAlignment="1">
      <alignment horizontal="left" vertical="top"/>
    </xf>
    <xf numFmtId="0" fontId="14" fillId="0" borderId="25" xfId="0" applyFont="1" applyBorder="1" applyAlignment="1">
      <alignment vertical="top"/>
    </xf>
    <xf numFmtId="0" fontId="14" fillId="0" borderId="25" xfId="0" applyFont="1" applyBorder="1" applyAlignment="1">
      <alignment vertical="top" wrapText="1"/>
    </xf>
    <xf numFmtId="0" fontId="17" fillId="0" borderId="0" xfId="0" applyFont="1" applyAlignment="1">
      <alignment horizontal="left" vertical="top" wrapText="1"/>
    </xf>
    <xf numFmtId="0" fontId="14" fillId="0" borderId="19" xfId="0" applyFont="1" applyFill="1" applyBorder="1" applyAlignment="1">
      <alignment vertical="top" wrapText="1"/>
    </xf>
    <xf numFmtId="0" fontId="14" fillId="0" borderId="0" xfId="0" applyFont="1" applyAlignment="1">
      <alignment horizontal="right" vertical="top"/>
    </xf>
    <xf numFmtId="0" fontId="32" fillId="0" borderId="0" xfId="0" applyFont="1" applyAlignment="1">
      <alignment vertical="top" wrapText="1"/>
    </xf>
    <xf numFmtId="0" fontId="20" fillId="0" borderId="0" xfId="0" applyFont="1" applyAlignment="1">
      <alignment horizontal="left" vertical="top"/>
    </xf>
    <xf numFmtId="0" fontId="14" fillId="0" borderId="0" xfId="0" applyFont="1" applyFill="1" applyAlignment="1">
      <alignment horizontal="left" vertical="top" wrapText="1"/>
    </xf>
    <xf numFmtId="0" fontId="15" fillId="0" borderId="0" xfId="0" applyFont="1" applyAlignment="1">
      <alignment vertical="top" wrapText="1"/>
    </xf>
    <xf numFmtId="0" fontId="14" fillId="3" borderId="0" xfId="0" applyFont="1" applyFill="1" applyAlignment="1">
      <alignment vertical="top" wrapText="1"/>
    </xf>
    <xf numFmtId="0" fontId="0" fillId="3" borderId="0" xfId="0" applyFill="1" applyAlignment="1">
      <alignment vertical="top"/>
    </xf>
    <xf numFmtId="0" fontId="19" fillId="0" borderId="0" xfId="0" applyFont="1" applyAlignment="1">
      <alignment vertical="top" wrapText="1"/>
    </xf>
    <xf numFmtId="0" fontId="0" fillId="0" borderId="0" xfId="0" applyAlignment="1">
      <alignment vertical="top" wrapText="1"/>
    </xf>
    <xf numFmtId="0" fontId="15" fillId="0" borderId="0" xfId="0" applyFont="1" applyBorder="1" applyAlignment="1">
      <alignment vertical="top" wrapText="1"/>
    </xf>
    <xf numFmtId="0" fontId="5" fillId="2" borderId="5" xfId="0" applyFont="1" applyFill="1" applyBorder="1" applyAlignment="1">
      <alignment horizontal="left" vertical="center" wrapText="1" indent="2" readingOrder="1"/>
    </xf>
    <xf numFmtId="0" fontId="5" fillId="2" borderId="7" xfId="0" applyFont="1" applyFill="1" applyBorder="1" applyAlignment="1">
      <alignment horizontal="left" vertical="center" wrapText="1" indent="2" readingOrder="1"/>
    </xf>
    <xf numFmtId="0" fontId="2" fillId="0" borderId="0" xfId="0" applyFont="1" applyAlignment="1">
      <alignment vertical="center"/>
    </xf>
    <xf numFmtId="0" fontId="0" fillId="0" borderId="0" xfId="0" applyAlignment="1">
      <alignment horizontal="left" vertical="center" indent="5"/>
    </xf>
    <xf numFmtId="0" fontId="0" fillId="0" borderId="0" xfId="0" applyAlignment="1">
      <alignment vertical="center" wrapText="1"/>
    </xf>
    <xf numFmtId="0" fontId="2" fillId="0" borderId="0" xfId="0" applyFont="1" applyAlignment="1">
      <alignment vertical="center" wrapText="1"/>
    </xf>
    <xf numFmtId="0" fontId="35" fillId="0" borderId="0" xfId="3" applyAlignment="1">
      <alignment vertical="center" wrapText="1"/>
    </xf>
    <xf numFmtId="0" fontId="4" fillId="0" borderId="39" xfId="0" applyFont="1" applyBorder="1" applyAlignment="1">
      <alignment horizontal="center" vertical="center" wrapText="1" readingOrder="1"/>
    </xf>
    <xf numFmtId="0" fontId="5" fillId="2" borderId="40" xfId="0" applyFont="1" applyFill="1" applyBorder="1" applyAlignment="1">
      <alignment vertical="top" wrapText="1"/>
    </xf>
    <xf numFmtId="0" fontId="6" fillId="2" borderId="41" xfId="0" applyFont="1" applyFill="1" applyBorder="1" applyAlignment="1">
      <alignment horizontal="left" vertical="center" wrapText="1" readingOrder="1"/>
    </xf>
    <xf numFmtId="0" fontId="5" fillId="2" borderId="43" xfId="0" applyFont="1" applyFill="1" applyBorder="1" applyAlignment="1">
      <alignment horizontal="left" vertical="center" wrapText="1" indent="2" readingOrder="1"/>
    </xf>
    <xf numFmtId="0" fontId="5" fillId="2" borderId="45" xfId="0" applyFont="1" applyFill="1" applyBorder="1" applyAlignment="1">
      <alignment horizontal="left" vertical="center" wrapText="1" indent="2" readingOrder="1"/>
    </xf>
    <xf numFmtId="0" fontId="8" fillId="2" borderId="45" xfId="0" applyFont="1" applyFill="1" applyBorder="1" applyAlignment="1">
      <alignment vertical="top" wrapText="1"/>
    </xf>
    <xf numFmtId="0" fontId="8" fillId="2" borderId="47" xfId="0" applyFont="1" applyFill="1" applyBorder="1" applyAlignment="1">
      <alignment vertical="top" wrapText="1"/>
    </xf>
    <xf numFmtId="0" fontId="6" fillId="2" borderId="48" xfId="0" applyFont="1" applyFill="1" applyBorder="1" applyAlignment="1">
      <alignment horizontal="left" vertical="center" wrapText="1" readingOrder="1"/>
    </xf>
    <xf numFmtId="0" fontId="7" fillId="2" borderId="49" xfId="0" applyFont="1" applyFill="1" applyBorder="1" applyAlignment="1">
      <alignment horizontal="left" vertical="center" wrapText="1" readingOrder="1"/>
    </xf>
    <xf numFmtId="0" fontId="6" fillId="2" borderId="50" xfId="0" applyFont="1" applyFill="1" applyBorder="1" applyAlignment="1">
      <alignment horizontal="left" vertical="center" wrapText="1" readingOrder="1"/>
    </xf>
    <xf numFmtId="0" fontId="5" fillId="2" borderId="51" xfId="0" applyFont="1" applyFill="1" applyBorder="1" applyAlignment="1">
      <alignment vertical="top" wrapText="1"/>
    </xf>
    <xf numFmtId="0" fontId="5" fillId="2" borderId="52" xfId="0" applyFont="1" applyFill="1" applyBorder="1" applyAlignment="1">
      <alignment vertical="top" wrapText="1"/>
    </xf>
    <xf numFmtId="0" fontId="5" fillId="2" borderId="53" xfId="0" applyFont="1" applyFill="1" applyBorder="1" applyAlignment="1">
      <alignment vertical="top" wrapText="1"/>
    </xf>
    <xf numFmtId="0" fontId="5" fillId="2" borderId="54" xfId="0" applyFont="1" applyFill="1" applyBorder="1" applyAlignment="1">
      <alignment vertical="top" wrapText="1"/>
    </xf>
    <xf numFmtId="0" fontId="41" fillId="0" borderId="0" xfId="0" applyFont="1" applyAlignment="1">
      <alignment vertical="center"/>
    </xf>
    <xf numFmtId="0" fontId="43" fillId="0" borderId="0" xfId="0" applyFont="1" applyAlignment="1">
      <alignment vertical="center"/>
    </xf>
    <xf numFmtId="0" fontId="42" fillId="0" borderId="0" xfId="0" applyFont="1" applyAlignment="1">
      <alignment vertical="center"/>
    </xf>
    <xf numFmtId="0" fontId="46" fillId="2" borderId="17" xfId="0" applyFont="1" applyFill="1" applyBorder="1" applyAlignment="1">
      <alignment horizontal="center" vertical="center"/>
    </xf>
    <xf numFmtId="0" fontId="46" fillId="2" borderId="55" xfId="0" applyFont="1" applyFill="1" applyBorder="1" applyAlignment="1">
      <alignment horizontal="center" vertical="center"/>
    </xf>
    <xf numFmtId="14" fontId="47" fillId="6" borderId="20" xfId="0" applyNumberFormat="1" applyFont="1" applyFill="1" applyBorder="1" applyAlignment="1">
      <alignment horizontal="center" vertical="center"/>
    </xf>
    <xf numFmtId="0" fontId="47" fillId="7" borderId="55" xfId="0" applyFont="1" applyFill="1" applyBorder="1" applyAlignment="1">
      <alignment horizontal="center" vertical="center" wrapText="1"/>
    </xf>
    <xf numFmtId="0" fontId="47" fillId="7" borderId="55" xfId="0" applyFont="1" applyFill="1" applyBorder="1" applyAlignment="1">
      <alignment horizontal="center" vertical="center"/>
    </xf>
    <xf numFmtId="0" fontId="47" fillId="6" borderId="55" xfId="0" applyFont="1" applyFill="1" applyBorder="1" applyAlignment="1">
      <alignment horizontal="center" vertical="center"/>
    </xf>
    <xf numFmtId="14" fontId="47" fillId="8" borderId="20" xfId="0" applyNumberFormat="1" applyFont="1" applyFill="1" applyBorder="1" applyAlignment="1">
      <alignment horizontal="center" vertical="center"/>
    </xf>
    <xf numFmtId="0" fontId="47" fillId="8" borderId="55" xfId="0" applyFont="1" applyFill="1" applyBorder="1" applyAlignment="1">
      <alignment horizontal="center" vertical="center"/>
    </xf>
    <xf numFmtId="0" fontId="2" fillId="0" borderId="18" xfId="0" applyFont="1" applyBorder="1" applyAlignment="1">
      <alignment vertical="center" wrapText="1"/>
    </xf>
    <xf numFmtId="0" fontId="2" fillId="0" borderId="56" xfId="0" applyFont="1" applyBorder="1" applyAlignment="1">
      <alignment vertical="center" wrapText="1"/>
    </xf>
    <xf numFmtId="0" fontId="2" fillId="0" borderId="20" xfId="0" applyFont="1" applyBorder="1" applyAlignment="1">
      <alignment vertical="center" wrapText="1"/>
    </xf>
    <xf numFmtId="0" fontId="0" fillId="0" borderId="55" xfId="0" applyBorder="1" applyAlignment="1">
      <alignment vertical="center" wrapText="1"/>
    </xf>
    <xf numFmtId="0" fontId="0" fillId="0" borderId="17" xfId="0" applyBorder="1" applyAlignment="1">
      <alignment vertical="center" wrapText="1"/>
    </xf>
    <xf numFmtId="0" fontId="51" fillId="0" borderId="16" xfId="0" applyFont="1" applyBorder="1" applyAlignment="1">
      <alignment vertical="center" wrapText="1"/>
    </xf>
    <xf numFmtId="0" fontId="51" fillId="0" borderId="20" xfId="0" applyFont="1" applyBorder="1" applyAlignment="1">
      <alignment vertical="center" wrapText="1"/>
    </xf>
    <xf numFmtId="0" fontId="0" fillId="0" borderId="16" xfId="0" applyBorder="1" applyAlignment="1">
      <alignment vertical="top" wrapText="1"/>
    </xf>
    <xf numFmtId="0" fontId="0" fillId="0" borderId="20" xfId="0" applyBorder="1" applyAlignment="1">
      <alignment vertical="top" wrapText="1"/>
    </xf>
    <xf numFmtId="0" fontId="0" fillId="0" borderId="0" xfId="0" applyAlignment="1">
      <alignment horizontal="left" vertical="center" wrapText="1" indent="5"/>
    </xf>
    <xf numFmtId="0" fontId="0" fillId="0" borderId="17" xfId="0" applyBorder="1" applyAlignment="1">
      <alignment horizontal="left" vertical="center" wrapText="1" indent="5"/>
    </xf>
    <xf numFmtId="0" fontId="0" fillId="0" borderId="55" xfId="0" applyBorder="1" applyAlignment="1">
      <alignment horizontal="left" vertical="center" wrapText="1" indent="5"/>
    </xf>
    <xf numFmtId="0" fontId="52" fillId="0" borderId="0" xfId="0" applyFont="1" applyAlignment="1">
      <alignment vertical="center"/>
    </xf>
    <xf numFmtId="14" fontId="0" fillId="0" borderId="20" xfId="0" applyNumberFormat="1" applyBorder="1" applyAlignment="1">
      <alignment vertical="center" wrapText="1"/>
    </xf>
    <xf numFmtId="0" fontId="54" fillId="0" borderId="55" xfId="0" applyFont="1" applyBorder="1" applyAlignment="1">
      <alignment vertical="center" wrapText="1"/>
    </xf>
    <xf numFmtId="0" fontId="46" fillId="2" borderId="18" xfId="0" applyFont="1" applyFill="1" applyBorder="1" applyAlignment="1">
      <alignment horizontal="center" vertical="center"/>
    </xf>
    <xf numFmtId="0" fontId="46" fillId="2" borderId="56" xfId="0" applyFont="1" applyFill="1" applyBorder="1" applyAlignment="1">
      <alignment horizontal="center" vertical="center" wrapText="1"/>
    </xf>
    <xf numFmtId="0" fontId="46" fillId="2" borderId="56" xfId="0" applyFont="1" applyFill="1" applyBorder="1" applyAlignment="1">
      <alignment horizontal="center" vertical="center"/>
    </xf>
    <xf numFmtId="0" fontId="47" fillId="7" borderId="20" xfId="0" applyFont="1" applyFill="1" applyBorder="1" applyAlignment="1">
      <alignment horizontal="center" vertical="center"/>
    </xf>
    <xf numFmtId="14" fontId="47" fillId="0" borderId="55" xfId="0" applyNumberFormat="1" applyFont="1" applyBorder="1" applyAlignment="1">
      <alignment horizontal="center" vertical="center" wrapText="1"/>
    </xf>
    <xf numFmtId="14" fontId="47" fillId="0" borderId="55" xfId="0" applyNumberFormat="1" applyFont="1" applyBorder="1" applyAlignment="1">
      <alignment horizontal="center" vertical="center"/>
    </xf>
    <xf numFmtId="0" fontId="47" fillId="0" borderId="55" xfId="0" applyFont="1" applyBorder="1" applyAlignment="1">
      <alignment horizontal="center" vertical="center"/>
    </xf>
    <xf numFmtId="0" fontId="47" fillId="0" borderId="55" xfId="0" applyFont="1" applyBorder="1" applyAlignment="1">
      <alignment horizontal="center" vertical="center" wrapText="1"/>
    </xf>
    <xf numFmtId="0" fontId="45" fillId="0" borderId="0" xfId="0" applyFont="1" applyAlignment="1">
      <alignment horizontal="left" vertical="center" wrapText="1" indent="10"/>
    </xf>
    <xf numFmtId="0" fontId="0" fillId="0" borderId="0" xfId="0" applyAlignment="1">
      <alignment horizontal="left" vertical="center" wrapText="1"/>
    </xf>
    <xf numFmtId="0" fontId="42" fillId="0" borderId="0" xfId="0" applyFont="1" applyAlignment="1">
      <alignment vertical="center" wrapText="1"/>
    </xf>
    <xf numFmtId="0" fontId="52" fillId="0" borderId="0" xfId="0" applyFont="1" applyAlignment="1">
      <alignment vertical="center" wrapText="1"/>
    </xf>
    <xf numFmtId="0" fontId="43" fillId="0" borderId="0" xfId="0" applyFont="1" applyAlignment="1">
      <alignment vertical="center" wrapText="1"/>
    </xf>
    <xf numFmtId="0" fontId="45" fillId="0" borderId="0" xfId="0" applyFont="1" applyAlignment="1">
      <alignment horizontal="left" vertical="center" wrapText="1"/>
    </xf>
    <xf numFmtId="0" fontId="41" fillId="0" borderId="0" xfId="0" applyFont="1" applyAlignment="1">
      <alignment vertical="center" wrapText="1"/>
    </xf>
    <xf numFmtId="0" fontId="40" fillId="0" borderId="0" xfId="0" applyFont="1" applyAlignment="1">
      <alignment vertical="center" wrapText="1"/>
    </xf>
    <xf numFmtId="0" fontId="57" fillId="0" borderId="0" xfId="0" applyFont="1" applyAlignment="1">
      <alignment wrapText="1"/>
    </xf>
    <xf numFmtId="0" fontId="19" fillId="0" borderId="0" xfId="0" applyFont="1" applyAlignment="1">
      <alignment vertical="top"/>
    </xf>
    <xf numFmtId="0" fontId="19" fillId="0" borderId="0" xfId="0" applyFont="1" applyAlignment="1">
      <alignment horizontal="right" vertical="top" wrapText="1"/>
    </xf>
    <xf numFmtId="0" fontId="19" fillId="0" borderId="59" xfId="0" applyFont="1" applyBorder="1" applyAlignment="1">
      <alignment horizontal="right" vertical="top"/>
    </xf>
    <xf numFmtId="0" fontId="19" fillId="0" borderId="23" xfId="0" applyFont="1" applyBorder="1" applyAlignment="1">
      <alignment vertical="top"/>
    </xf>
    <xf numFmtId="0" fontId="19" fillId="0" borderId="61" xfId="0" applyFont="1" applyBorder="1" applyAlignment="1">
      <alignment horizontal="right" vertical="top"/>
    </xf>
    <xf numFmtId="0" fontId="19" fillId="0" borderId="0" xfId="0" applyFont="1" applyBorder="1" applyAlignment="1">
      <alignment vertical="top"/>
    </xf>
    <xf numFmtId="0" fontId="19" fillId="0" borderId="61" xfId="0" applyFont="1" applyBorder="1" applyAlignment="1">
      <alignment vertical="top"/>
    </xf>
    <xf numFmtId="0" fontId="19" fillId="0" borderId="61" xfId="0" applyFont="1" applyBorder="1" applyAlignment="1">
      <alignment horizontal="right" vertical="top" wrapText="1"/>
    </xf>
    <xf numFmtId="0" fontId="19" fillId="0" borderId="0" xfId="0" applyFont="1" applyBorder="1" applyAlignment="1">
      <alignment horizontal="right" vertical="top" wrapText="1"/>
    </xf>
    <xf numFmtId="0" fontId="19" fillId="0" borderId="0" xfId="0" applyFont="1" applyBorder="1" applyAlignment="1">
      <alignment horizontal="right" vertical="top"/>
    </xf>
    <xf numFmtId="0" fontId="15" fillId="0" borderId="62" xfId="0" applyFont="1" applyBorder="1" applyAlignment="1">
      <alignment vertical="top" wrapText="1"/>
    </xf>
    <xf numFmtId="0" fontId="19" fillId="0" borderId="24" xfId="0" applyFont="1" applyBorder="1" applyAlignment="1">
      <alignment vertical="top"/>
    </xf>
    <xf numFmtId="0" fontId="58" fillId="0" borderId="61" xfId="3" applyFont="1" applyBorder="1" applyAlignment="1">
      <alignment horizontal="right" vertical="top"/>
    </xf>
    <xf numFmtId="0" fontId="58" fillId="0" borderId="61" xfId="3" applyFont="1" applyBorder="1" applyAlignment="1">
      <alignment horizontal="right" vertical="top" wrapText="1"/>
    </xf>
    <xf numFmtId="0" fontId="59" fillId="0" borderId="61" xfId="3" applyFont="1" applyBorder="1" applyAlignment="1">
      <alignment vertical="top" wrapText="1"/>
    </xf>
    <xf numFmtId="0" fontId="19" fillId="0" borderId="63" xfId="0" applyFont="1" applyBorder="1" applyAlignment="1">
      <alignment horizontal="right" vertical="top" wrapText="1"/>
    </xf>
    <xf numFmtId="0" fontId="3" fillId="0" borderId="0" xfId="0" applyFont="1" applyBorder="1" applyAlignment="1">
      <alignment vertical="top" wrapText="1"/>
    </xf>
    <xf numFmtId="0" fontId="14" fillId="0" borderId="0" xfId="0" applyFont="1" applyAlignment="1">
      <alignment horizontal="left" vertical="top" wrapText="1"/>
    </xf>
    <xf numFmtId="0" fontId="35" fillId="0" borderId="0" xfId="3" applyAlignment="1">
      <alignment horizontal="left" vertical="top" wrapText="1"/>
    </xf>
    <xf numFmtId="0" fontId="31" fillId="0" borderId="19" xfId="0" applyFont="1" applyBorder="1" applyAlignment="1">
      <alignment wrapText="1"/>
    </xf>
    <xf numFmtId="0" fontId="60" fillId="0" borderId="0" xfId="0" applyFont="1"/>
    <xf numFmtId="0" fontId="31" fillId="3" borderId="19" xfId="0" applyFont="1" applyFill="1" applyBorder="1" applyAlignment="1">
      <alignment wrapText="1"/>
    </xf>
    <xf numFmtId="0" fontId="62" fillId="0" borderId="0" xfId="0" applyFont="1"/>
    <xf numFmtId="0" fontId="31" fillId="0" borderId="0" xfId="0" applyFont="1" applyAlignment="1">
      <alignment wrapText="1"/>
    </xf>
    <xf numFmtId="0" fontId="31" fillId="0" borderId="0" xfId="0" applyFont="1" applyBorder="1" applyAlignment="1">
      <alignment wrapText="1"/>
    </xf>
    <xf numFmtId="0" fontId="63" fillId="0" borderId="0" xfId="0" applyFont="1" applyAlignment="1">
      <alignment wrapText="1"/>
    </xf>
    <xf numFmtId="0" fontId="31" fillId="3" borderId="0" xfId="0" applyFont="1" applyFill="1" applyAlignment="1">
      <alignment wrapText="1"/>
    </xf>
    <xf numFmtId="0" fontId="61" fillId="0" borderId="0" xfId="0" applyFont="1"/>
    <xf numFmtId="0" fontId="14" fillId="0" borderId="0" xfId="0" applyFont="1" applyAlignment="1">
      <alignment horizontal="center" vertical="top"/>
    </xf>
    <xf numFmtId="0" fontId="0" fillId="0" borderId="0" xfId="0" applyAlignment="1">
      <alignment horizontal="center" vertical="top"/>
    </xf>
    <xf numFmtId="0" fontId="14" fillId="0" borderId="0" xfId="0" applyFont="1" applyFill="1" applyAlignment="1">
      <alignment vertical="top" wrapText="1"/>
    </xf>
    <xf numFmtId="0" fontId="20" fillId="0" borderId="0" xfId="0" applyFont="1" applyAlignment="1">
      <alignment horizontal="center" vertical="top"/>
    </xf>
    <xf numFmtId="0" fontId="13" fillId="0" borderId="0" xfId="0" applyFont="1" applyAlignment="1">
      <alignment vertical="top"/>
    </xf>
    <xf numFmtId="0" fontId="31" fillId="0" borderId="19" xfId="0" applyFont="1" applyBorder="1" applyAlignment="1">
      <alignment vertical="top" wrapText="1"/>
    </xf>
    <xf numFmtId="0" fontId="31" fillId="0" borderId="0" xfId="0" applyFont="1" applyAlignment="1">
      <alignment vertical="top"/>
    </xf>
    <xf numFmtId="0" fontId="31" fillId="3" borderId="19" xfId="0" applyFont="1" applyFill="1" applyBorder="1" applyAlignment="1">
      <alignment vertical="top" wrapText="1"/>
    </xf>
    <xf numFmtId="0" fontId="63" fillId="0" borderId="25" xfId="0" applyFont="1" applyBorder="1" applyAlignment="1">
      <alignment horizontal="right" vertical="top"/>
    </xf>
    <xf numFmtId="0" fontId="31" fillId="0" borderId="25" xfId="0" applyFont="1" applyBorder="1"/>
    <xf numFmtId="0" fontId="31" fillId="0" borderId="0" xfId="0" applyFont="1" applyAlignment="1">
      <alignment vertical="top" wrapText="1"/>
    </xf>
    <xf numFmtId="0" fontId="63" fillId="3" borderId="25" xfId="0" applyFont="1" applyFill="1" applyBorder="1" applyAlignment="1">
      <alignment horizontal="right" vertical="top"/>
    </xf>
    <xf numFmtId="0" fontId="15" fillId="0" borderId="0" xfId="0" applyFont="1" applyAlignment="1">
      <alignment horizontal="center" vertical="top"/>
    </xf>
    <xf numFmtId="0" fontId="14" fillId="0" borderId="0" xfId="0" applyFont="1" applyFill="1"/>
    <xf numFmtId="0" fontId="65" fillId="0" borderId="0" xfId="0" applyFont="1" applyAlignment="1">
      <alignment vertical="top"/>
    </xf>
    <xf numFmtId="0" fontId="14" fillId="0" borderId="23" xfId="0" applyFont="1" applyFill="1" applyBorder="1"/>
    <xf numFmtId="0" fontId="14" fillId="0" borderId="23" xfId="0" applyFont="1" applyBorder="1"/>
    <xf numFmtId="0" fontId="14" fillId="5" borderId="26" xfId="0" applyFont="1" applyFill="1" applyBorder="1"/>
    <xf numFmtId="0" fontId="14" fillId="5" borderId="27" xfId="0" applyFont="1" applyFill="1" applyBorder="1"/>
    <xf numFmtId="0" fontId="14" fillId="5" borderId="28" xfId="0" applyFont="1" applyFill="1" applyBorder="1"/>
    <xf numFmtId="0" fontId="14" fillId="5" borderId="29" xfId="0" applyFont="1" applyFill="1" applyBorder="1"/>
    <xf numFmtId="0" fontId="66" fillId="5" borderId="24" xfId="0" applyFont="1" applyFill="1" applyBorder="1"/>
    <xf numFmtId="0" fontId="14" fillId="5" borderId="24" xfId="0" applyFont="1" applyFill="1" applyBorder="1"/>
    <xf numFmtId="0" fontId="20" fillId="5" borderId="24" xfId="0" applyFont="1" applyFill="1" applyBorder="1"/>
    <xf numFmtId="0" fontId="20" fillId="5" borderId="24" xfId="0" applyFont="1" applyFill="1" applyBorder="1" applyAlignment="1">
      <alignment horizontal="left"/>
    </xf>
    <xf numFmtId="9" fontId="63" fillId="5" borderId="24" xfId="0" applyNumberFormat="1" applyFont="1" applyFill="1" applyBorder="1"/>
    <xf numFmtId="0" fontId="14" fillId="5" borderId="0" xfId="0" applyFont="1" applyFill="1" applyBorder="1"/>
    <xf numFmtId="0" fontId="14" fillId="5" borderId="30" xfId="0" applyFont="1" applyFill="1" applyBorder="1"/>
    <xf numFmtId="0" fontId="66" fillId="5" borderId="0" xfId="0" applyFont="1" applyFill="1" applyBorder="1"/>
    <xf numFmtId="0" fontId="14" fillId="5" borderId="0" xfId="0" applyFont="1" applyFill="1" applyBorder="1" applyAlignment="1">
      <alignment horizontal="left"/>
    </xf>
    <xf numFmtId="0" fontId="14" fillId="5" borderId="0" xfId="0" applyFont="1" applyFill="1"/>
    <xf numFmtId="0" fontId="67" fillId="5" borderId="0" xfId="0" applyFont="1" applyFill="1" applyBorder="1"/>
    <xf numFmtId="9" fontId="63" fillId="5" borderId="0" xfId="1" applyFont="1" applyFill="1" applyBorder="1"/>
    <xf numFmtId="0" fontId="68" fillId="5" borderId="0" xfId="0" applyFont="1" applyFill="1" applyBorder="1"/>
    <xf numFmtId="9" fontId="63" fillId="5" borderId="0" xfId="0" applyNumberFormat="1" applyFont="1" applyFill="1" applyBorder="1"/>
    <xf numFmtId="0" fontId="14" fillId="5" borderId="31" xfId="0" applyFont="1" applyFill="1" applyBorder="1"/>
    <xf numFmtId="0" fontId="14" fillId="5" borderId="32" xfId="0" applyFont="1" applyFill="1" applyBorder="1"/>
    <xf numFmtId="0" fontId="14" fillId="5" borderId="33" xfId="0" applyFont="1" applyFill="1" applyBorder="1"/>
    <xf numFmtId="0" fontId="14" fillId="0" borderId="26" xfId="0" applyFont="1" applyFill="1" applyBorder="1"/>
    <xf numFmtId="0" fontId="14" fillId="0" borderId="27" xfId="0" applyFont="1" applyBorder="1"/>
    <xf numFmtId="0" fontId="14" fillId="0" borderId="28" xfId="0" applyFont="1" applyBorder="1"/>
    <xf numFmtId="0" fontId="14" fillId="0" borderId="29" xfId="0" applyFont="1" applyFill="1" applyBorder="1"/>
    <xf numFmtId="0" fontId="67" fillId="3" borderId="24" xfId="0" applyFont="1" applyFill="1" applyBorder="1"/>
    <xf numFmtId="0" fontId="68" fillId="3" borderId="24" xfId="0" applyFont="1" applyFill="1" applyBorder="1"/>
    <xf numFmtId="0" fontId="20" fillId="3" borderId="24" xfId="0" applyFont="1" applyFill="1" applyBorder="1"/>
    <xf numFmtId="9" fontId="63" fillId="3" borderId="24" xfId="1" applyFont="1" applyFill="1" applyBorder="1"/>
    <xf numFmtId="0" fontId="20" fillId="0" borderId="0" xfId="0" applyFont="1" applyBorder="1"/>
    <xf numFmtId="0" fontId="14" fillId="3" borderId="0" xfId="0" applyFont="1" applyFill="1" applyBorder="1"/>
    <xf numFmtId="0" fontId="39" fillId="3" borderId="35" xfId="3" applyFont="1" applyFill="1" applyBorder="1" applyAlignment="1">
      <alignment vertical="center"/>
    </xf>
    <xf numFmtId="0" fontId="39" fillId="3" borderId="0" xfId="3" applyFont="1" applyFill="1" applyBorder="1"/>
    <xf numFmtId="0" fontId="14" fillId="3" borderId="30" xfId="0" applyFont="1" applyFill="1" applyBorder="1"/>
    <xf numFmtId="0" fontId="20" fillId="0" borderId="0" xfId="0" applyFont="1" applyBorder="1" applyAlignment="1">
      <alignment horizontal="right"/>
    </xf>
    <xf numFmtId="0" fontId="14" fillId="0" borderId="0" xfId="0" applyFont="1" applyBorder="1" applyAlignment="1">
      <alignment horizontal="right"/>
    </xf>
    <xf numFmtId="9" fontId="14" fillId="0" borderId="0" xfId="1" applyFont="1" applyBorder="1" applyAlignment="1">
      <alignment horizontal="center"/>
    </xf>
    <xf numFmtId="0" fontId="39" fillId="0" borderId="30" xfId="3" applyFont="1" applyBorder="1"/>
    <xf numFmtId="9" fontId="39" fillId="0" borderId="0" xfId="3" applyNumberFormat="1" applyFont="1" applyBorder="1"/>
    <xf numFmtId="0" fontId="14" fillId="0" borderId="30" xfId="0" applyFont="1" applyBorder="1"/>
    <xf numFmtId="0" fontId="14" fillId="0" borderId="0" xfId="0" applyFont="1" applyBorder="1" applyAlignment="1">
      <alignment horizontal="center"/>
    </xf>
    <xf numFmtId="0" fontId="67" fillId="0" borderId="24" xfId="0" applyFont="1" applyBorder="1"/>
    <xf numFmtId="0" fontId="14" fillId="0" borderId="24" xfId="0" applyFont="1" applyBorder="1"/>
    <xf numFmtId="0" fontId="14" fillId="0" borderId="24" xfId="0" applyFont="1" applyBorder="1" applyAlignment="1">
      <alignment horizontal="center"/>
    </xf>
    <xf numFmtId="0" fontId="20" fillId="0" borderId="24" xfId="0" applyFont="1" applyBorder="1"/>
    <xf numFmtId="9" fontId="63" fillId="0" borderId="24" xfId="0" applyNumberFormat="1" applyFont="1" applyBorder="1"/>
    <xf numFmtId="0" fontId="39" fillId="0" borderId="35" xfId="3" applyFont="1" applyBorder="1" applyAlignment="1">
      <alignment vertical="center"/>
    </xf>
    <xf numFmtId="0" fontId="39" fillId="0" borderId="0" xfId="3" applyFont="1" applyBorder="1"/>
    <xf numFmtId="0" fontId="14" fillId="0" borderId="24" xfId="0" applyFont="1" applyBorder="1" applyAlignment="1">
      <alignment horizontal="left"/>
    </xf>
    <xf numFmtId="0" fontId="14" fillId="0" borderId="0" xfId="0" applyFont="1" applyBorder="1" applyAlignment="1">
      <alignment vertical="top"/>
    </xf>
    <xf numFmtId="0" fontId="14" fillId="0" borderId="0" xfId="0" applyFont="1" applyBorder="1" applyAlignment="1">
      <alignment horizontal="left" vertical="top"/>
    </xf>
    <xf numFmtId="0" fontId="14" fillId="0" borderId="0" xfId="0" applyFont="1" applyBorder="1" applyAlignment="1">
      <alignment horizontal="right" vertical="top"/>
    </xf>
    <xf numFmtId="9" fontId="14" fillId="0" borderId="0" xfId="1" applyFont="1" applyBorder="1" applyAlignment="1">
      <alignment horizontal="center" vertical="top"/>
    </xf>
    <xf numFmtId="0" fontId="14" fillId="0" borderId="31" xfId="0" applyFont="1" applyFill="1" applyBorder="1"/>
    <xf numFmtId="0" fontId="14" fillId="0" borderId="32" xfId="0" applyFont="1" applyBorder="1"/>
    <xf numFmtId="0" fontId="14" fillId="0" borderId="33" xfId="0" applyFont="1" applyBorder="1"/>
    <xf numFmtId="0" fontId="69" fillId="0" borderId="0" xfId="0" applyFont="1" applyBorder="1" applyAlignment="1">
      <alignment horizontal="center"/>
    </xf>
    <xf numFmtId="0" fontId="69" fillId="0" borderId="0" xfId="0" applyFont="1" applyBorder="1" applyAlignment="1">
      <alignment horizontal="right"/>
    </xf>
    <xf numFmtId="0" fontId="69" fillId="0" borderId="0" xfId="0" applyFont="1" applyBorder="1" applyAlignment="1">
      <alignment horizontal="left"/>
    </xf>
    <xf numFmtId="9" fontId="20" fillId="0" borderId="0" xfId="1" applyFont="1" applyBorder="1"/>
    <xf numFmtId="164" fontId="20" fillId="0" borderId="0" xfId="0" applyNumberFormat="1" applyFont="1" applyBorder="1"/>
    <xf numFmtId="0" fontId="70" fillId="0" borderId="32" xfId="0" applyFont="1" applyBorder="1"/>
    <xf numFmtId="0" fontId="14" fillId="0" borderId="26" xfId="0" applyFont="1" applyBorder="1"/>
    <xf numFmtId="0" fontId="14" fillId="0" borderId="29" xfId="0" applyFont="1" applyBorder="1"/>
    <xf numFmtId="9" fontId="20" fillId="0" borderId="0" xfId="1" applyFont="1" applyBorder="1" applyAlignment="1">
      <alignment vertical="top"/>
    </xf>
    <xf numFmtId="0" fontId="14" fillId="0" borderId="29" xfId="0" applyFont="1" applyBorder="1" applyAlignment="1">
      <alignment vertical="top"/>
    </xf>
    <xf numFmtId="0" fontId="14" fillId="0" borderId="31" xfId="0" applyFont="1" applyBorder="1"/>
    <xf numFmtId="0" fontId="14" fillId="0" borderId="0" xfId="0" applyFont="1" applyAlignment="1" applyProtection="1">
      <alignment horizontal="left" wrapText="1"/>
    </xf>
    <xf numFmtId="0" fontId="20" fillId="0" borderId="25" xfId="0" applyFont="1" applyBorder="1" applyAlignment="1">
      <alignment horizontal="right" wrapText="1"/>
    </xf>
    <xf numFmtId="0" fontId="19" fillId="0" borderId="0" xfId="0" applyFont="1" applyAlignment="1">
      <alignment horizontal="center" vertical="top"/>
    </xf>
    <xf numFmtId="0" fontId="14" fillId="3" borderId="0" xfId="0" applyFont="1" applyFill="1" applyAlignment="1">
      <alignment horizontal="center" vertical="top"/>
    </xf>
    <xf numFmtId="0" fontId="31" fillId="0" borderId="0" xfId="0" applyFont="1" applyAlignment="1">
      <alignment horizontal="center" vertical="top"/>
    </xf>
    <xf numFmtId="0" fontId="60" fillId="0" borderId="0" xfId="0" applyFont="1" applyAlignment="1">
      <alignment horizontal="center" vertical="top"/>
    </xf>
    <xf numFmtId="0" fontId="63" fillId="0" borderId="25" xfId="0" applyFont="1" applyBorder="1" applyAlignment="1">
      <alignment horizontal="center" vertical="top"/>
    </xf>
    <xf numFmtId="0" fontId="64" fillId="0" borderId="0" xfId="0" applyFont="1" applyAlignment="1">
      <alignment horizontal="center" vertical="top"/>
    </xf>
    <xf numFmtId="0" fontId="57" fillId="0" borderId="0" xfId="0" applyFont="1" applyAlignment="1">
      <alignment horizontal="center" vertical="top"/>
    </xf>
    <xf numFmtId="0" fontId="64" fillId="0" borderId="25" xfId="0" applyFont="1" applyBorder="1" applyAlignment="1">
      <alignment horizontal="center" vertical="top"/>
    </xf>
    <xf numFmtId="0" fontId="57" fillId="3" borderId="0" xfId="0" applyFont="1" applyFill="1" applyAlignment="1">
      <alignment horizontal="center" vertical="top"/>
    </xf>
    <xf numFmtId="0" fontId="15" fillId="0" borderId="0" xfId="0" applyFont="1" applyBorder="1" applyAlignment="1">
      <alignment horizontal="center" vertical="top"/>
    </xf>
    <xf numFmtId="0" fontId="15" fillId="0" borderId="0" xfId="0" applyFont="1" applyBorder="1" applyAlignment="1">
      <alignment horizontal="center" vertical="top" wrapText="1"/>
    </xf>
    <xf numFmtId="0" fontId="0" fillId="0" borderId="0" xfId="0" applyBorder="1" applyAlignment="1">
      <alignment horizontal="center" vertical="top"/>
    </xf>
    <xf numFmtId="0" fontId="63" fillId="0" borderId="25" xfId="0" applyFont="1" applyBorder="1"/>
    <xf numFmtId="0" fontId="18" fillId="0" borderId="0" xfId="0" applyFont="1" applyAlignment="1">
      <alignment vertical="top"/>
    </xf>
    <xf numFmtId="0" fontId="15" fillId="0" borderId="0" xfId="0" applyFont="1" applyAlignment="1">
      <alignment vertical="top"/>
    </xf>
    <xf numFmtId="0" fontId="15" fillId="0" borderId="60" xfId="0" applyFont="1" applyBorder="1" applyAlignment="1">
      <alignment vertical="top" wrapText="1"/>
    </xf>
    <xf numFmtId="0" fontId="15" fillId="0" borderId="62" xfId="0" applyFont="1" applyBorder="1" applyAlignment="1">
      <alignment vertical="top"/>
    </xf>
    <xf numFmtId="0" fontId="15" fillId="0" borderId="64" xfId="0" applyFont="1" applyBorder="1" applyAlignment="1">
      <alignment vertical="top" wrapText="1"/>
    </xf>
    <xf numFmtId="0" fontId="14" fillId="0" borderId="18" xfId="0" applyFont="1" applyBorder="1" applyAlignment="1"/>
    <xf numFmtId="0" fontId="14" fillId="0" borderId="0" xfId="0" applyFont="1" applyAlignment="1"/>
    <xf numFmtId="0" fontId="0" fillId="0" borderId="0" xfId="0" applyAlignment="1"/>
    <xf numFmtId="0" fontId="15" fillId="0" borderId="0" xfId="0" applyFont="1" applyAlignment="1">
      <alignment horizontal="left" vertical="top" wrapText="1"/>
    </xf>
    <xf numFmtId="0" fontId="30" fillId="0" borderId="0" xfId="0" applyFont="1" applyAlignment="1"/>
    <xf numFmtId="0" fontId="30" fillId="0" borderId="0" xfId="0" applyFont="1" applyAlignment="1">
      <alignment horizontal="left"/>
    </xf>
    <xf numFmtId="0" fontId="30" fillId="0" borderId="0" xfId="0" applyFont="1" applyAlignment="1">
      <alignment horizontal="left" vertical="top"/>
    </xf>
    <xf numFmtId="0" fontId="30" fillId="0" borderId="0" xfId="0" applyFont="1" applyAlignment="1">
      <alignment vertical="top"/>
    </xf>
    <xf numFmtId="0" fontId="74" fillId="0" borderId="0" xfId="0" applyFont="1" applyFill="1" applyAlignment="1">
      <alignment vertical="top"/>
    </xf>
    <xf numFmtId="0" fontId="14" fillId="0" borderId="0" xfId="0" applyFont="1" applyAlignment="1">
      <alignment vertical="center" wrapText="1"/>
    </xf>
    <xf numFmtId="0" fontId="14" fillId="0" borderId="0" xfId="0" applyFont="1" applyAlignment="1">
      <alignment horizontal="left" vertical="center" wrapText="1"/>
    </xf>
    <xf numFmtId="0" fontId="14" fillId="0" borderId="0" xfId="0" applyFont="1" applyAlignment="1">
      <alignment wrapText="1"/>
    </xf>
    <xf numFmtId="0" fontId="20" fillId="0" borderId="0" xfId="0" applyFont="1" applyAlignment="1">
      <alignment vertical="center" wrapText="1"/>
    </xf>
    <xf numFmtId="0" fontId="39" fillId="0" borderId="0" xfId="3" applyFont="1" applyAlignment="1">
      <alignment vertical="center" wrapText="1"/>
    </xf>
    <xf numFmtId="0" fontId="75" fillId="9" borderId="0" xfId="0" applyFont="1" applyFill="1" applyAlignment="1">
      <alignment horizontal="left" vertical="center" wrapText="1"/>
    </xf>
    <xf numFmtId="0" fontId="39" fillId="9" borderId="0" xfId="3" applyFont="1" applyFill="1" applyAlignment="1">
      <alignment horizontal="left" vertical="center" wrapText="1"/>
    </xf>
    <xf numFmtId="0" fontId="14" fillId="0" borderId="0" xfId="0" applyFont="1" applyAlignment="1">
      <alignment horizontal="left" vertical="top" wrapText="1"/>
    </xf>
    <xf numFmtId="0" fontId="15" fillId="0" borderId="0" xfId="0" applyFont="1" applyAlignment="1">
      <alignment horizontal="left" wrapText="1"/>
    </xf>
    <xf numFmtId="0" fontId="15" fillId="0" borderId="0" xfId="0" applyFont="1" applyBorder="1" applyAlignment="1">
      <alignment horizontal="left" wrapText="1"/>
    </xf>
    <xf numFmtId="0" fontId="14" fillId="0" borderId="0" xfId="0" applyFont="1" applyAlignment="1">
      <alignment horizontal="center" wrapText="1"/>
    </xf>
    <xf numFmtId="0" fontId="14" fillId="0" borderId="0" xfId="0" applyFont="1" applyAlignment="1">
      <alignment horizontal="left" vertical="center" wrapText="1"/>
    </xf>
    <xf numFmtId="0" fontId="35" fillId="0" borderId="0" xfId="3" applyAlignment="1">
      <alignment horizontal="left" vertical="top" wrapText="1"/>
    </xf>
    <xf numFmtId="0" fontId="35" fillId="0" borderId="0" xfId="3" applyAlignment="1">
      <alignment horizontal="left" vertical="center" wrapText="1"/>
    </xf>
    <xf numFmtId="0" fontId="14" fillId="0" borderId="29" xfId="0" applyFont="1" applyBorder="1" applyAlignment="1">
      <alignment horizontal="right" vertical="top" wrapText="1"/>
    </xf>
    <xf numFmtId="0" fontId="14" fillId="0" borderId="0" xfId="0" applyFont="1" applyBorder="1" applyAlignment="1">
      <alignment horizontal="right" vertical="top" wrapText="1"/>
    </xf>
    <xf numFmtId="0" fontId="14" fillId="0" borderId="0" xfId="0" applyFont="1" applyBorder="1" applyAlignment="1">
      <alignment horizontal="left" vertical="top" wrapText="1"/>
    </xf>
    <xf numFmtId="9" fontId="39" fillId="0" borderId="0" xfId="3" applyNumberFormat="1" applyFont="1" applyBorder="1" applyAlignment="1">
      <alignment horizontal="left" wrapText="1"/>
    </xf>
    <xf numFmtId="0" fontId="39" fillId="0" borderId="0" xfId="3" applyFont="1" applyBorder="1" applyAlignment="1">
      <alignment horizontal="left" vertical="top" wrapText="1"/>
    </xf>
    <xf numFmtId="0" fontId="14" fillId="0" borderId="0" xfId="0" applyFont="1" applyBorder="1" applyAlignment="1">
      <alignment horizontal="left"/>
    </xf>
    <xf numFmtId="0" fontId="14" fillId="0" borderId="0" xfId="0" applyFont="1" applyBorder="1" applyAlignment="1">
      <alignment horizontal="left" wrapText="1"/>
    </xf>
    <xf numFmtId="0" fontId="69" fillId="0" borderId="0" xfId="0" applyFont="1" applyBorder="1" applyAlignment="1">
      <alignment horizontal="left" wrapText="1"/>
    </xf>
    <xf numFmtId="0" fontId="14" fillId="0" borderId="0" xfId="0" applyFont="1" applyBorder="1" applyAlignment="1">
      <alignment horizontal="right"/>
    </xf>
    <xf numFmtId="0" fontId="5" fillId="2" borderId="43" xfId="0" applyFont="1" applyFill="1" applyBorder="1" applyAlignment="1">
      <alignment horizontal="left" vertical="center" wrapText="1" indent="2" readingOrder="1"/>
    </xf>
    <xf numFmtId="0" fontId="5" fillId="2" borderId="47" xfId="0" applyFont="1" applyFill="1" applyBorder="1" applyAlignment="1">
      <alignment horizontal="left" vertical="center" wrapText="1" indent="2" readingOrder="1"/>
    </xf>
    <xf numFmtId="0" fontId="4" fillId="0" borderId="36" xfId="0" applyFont="1" applyBorder="1" applyAlignment="1">
      <alignment horizontal="center" vertical="center" wrapText="1" readingOrder="1"/>
    </xf>
    <xf numFmtId="0" fontId="4" fillId="0" borderId="37" xfId="0" applyFont="1" applyBorder="1" applyAlignment="1">
      <alignment horizontal="center" vertical="center" wrapText="1" readingOrder="1"/>
    </xf>
    <xf numFmtId="0" fontId="4" fillId="0" borderId="38" xfId="0" applyFont="1" applyBorder="1" applyAlignment="1">
      <alignment horizontal="center" vertical="center" wrapText="1" readingOrder="1"/>
    </xf>
    <xf numFmtId="0" fontId="6" fillId="2" borderId="42" xfId="0" applyFont="1" applyFill="1" applyBorder="1" applyAlignment="1">
      <alignment horizontal="left" vertical="center" wrapText="1" readingOrder="1"/>
    </xf>
    <xf numFmtId="0" fontId="6" fillId="2" borderId="44" xfId="0" applyFont="1" applyFill="1" applyBorder="1" applyAlignment="1">
      <alignment horizontal="left" vertical="center" wrapText="1" readingOrder="1"/>
    </xf>
    <xf numFmtId="0" fontId="6" fillId="2" borderId="46" xfId="0" applyFont="1" applyFill="1" applyBorder="1" applyAlignment="1">
      <alignment horizontal="left" vertical="center" wrapText="1" readingOrder="1"/>
    </xf>
    <xf numFmtId="0" fontId="5" fillId="2" borderId="5" xfId="0" applyFont="1" applyFill="1" applyBorder="1" applyAlignment="1">
      <alignment horizontal="left" vertical="center" wrapText="1" indent="2" readingOrder="1"/>
    </xf>
    <xf numFmtId="0" fontId="5" fillId="2" borderId="7" xfId="0" applyFont="1" applyFill="1" applyBorder="1" applyAlignment="1">
      <alignment horizontal="left" vertical="center" wrapText="1" indent="2" readingOrder="1"/>
    </xf>
    <xf numFmtId="0" fontId="7" fillId="2" borderId="9" xfId="0" applyFont="1" applyFill="1" applyBorder="1" applyAlignment="1">
      <alignment horizontal="left" vertical="center" wrapText="1" readingOrder="1"/>
    </xf>
    <xf numFmtId="0" fontId="7" fillId="2" borderId="11" xfId="0" applyFont="1" applyFill="1" applyBorder="1" applyAlignment="1">
      <alignment horizontal="left" vertical="center" wrapText="1" readingOrder="1"/>
    </xf>
    <xf numFmtId="0" fontId="7" fillId="2" borderId="13" xfId="0" applyFont="1" applyFill="1" applyBorder="1" applyAlignment="1">
      <alignment horizontal="left" vertical="center" wrapText="1" readingOrder="1"/>
    </xf>
    <xf numFmtId="0" fontId="7" fillId="2" borderId="15" xfId="0" applyFont="1" applyFill="1" applyBorder="1" applyAlignment="1">
      <alignment horizontal="left" vertical="center" wrapText="1" readingOrder="1"/>
    </xf>
    <xf numFmtId="0" fontId="2" fillId="0" borderId="21" xfId="0" applyFont="1" applyBorder="1" applyAlignment="1">
      <alignment vertical="center" wrapText="1"/>
    </xf>
    <xf numFmtId="0" fontId="2" fillId="0" borderId="20" xfId="0" applyFont="1"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51" fillId="0" borderId="21" xfId="0" applyFont="1" applyBorder="1" applyAlignment="1">
      <alignment vertical="center" wrapText="1"/>
    </xf>
    <xf numFmtId="0" fontId="51" fillId="0" borderId="16" xfId="0" applyFont="1" applyBorder="1" applyAlignment="1">
      <alignment vertical="center" wrapText="1"/>
    </xf>
    <xf numFmtId="0" fontId="0" fillId="0" borderId="16" xfId="0" applyBorder="1" applyAlignment="1">
      <alignment vertical="center" wrapText="1"/>
    </xf>
    <xf numFmtId="0" fontId="51" fillId="0" borderId="20" xfId="0" applyFont="1" applyBorder="1" applyAlignment="1">
      <alignment vertical="center" wrapText="1"/>
    </xf>
    <xf numFmtId="0" fontId="2" fillId="0" borderId="16" xfId="0" applyFont="1" applyBorder="1" applyAlignment="1">
      <alignment vertical="center" wrapText="1"/>
    </xf>
    <xf numFmtId="0" fontId="46" fillId="2" borderId="57" xfId="0" applyFont="1" applyFill="1" applyBorder="1" applyAlignment="1">
      <alignment horizontal="center" vertical="center"/>
    </xf>
    <xf numFmtId="0" fontId="46" fillId="2" borderId="58" xfId="0" applyFont="1" applyFill="1" applyBorder="1" applyAlignment="1">
      <alignment horizontal="center" vertical="center"/>
    </xf>
    <xf numFmtId="0" fontId="46" fillId="2" borderId="56" xfId="0" applyFont="1" applyFill="1" applyBorder="1" applyAlignment="1">
      <alignment horizontal="center" vertical="center"/>
    </xf>
    <xf numFmtId="0" fontId="46" fillId="2" borderId="21" xfId="0" applyFont="1" applyFill="1" applyBorder="1" applyAlignment="1">
      <alignment horizontal="center" vertical="center"/>
    </xf>
    <xf numFmtId="0" fontId="46" fillId="2" borderId="20" xfId="0" applyFont="1" applyFill="1" applyBorder="1" applyAlignment="1">
      <alignment horizontal="center" vertical="center"/>
    </xf>
    <xf numFmtId="0" fontId="46" fillId="2" borderId="21" xfId="0" applyFont="1" applyFill="1" applyBorder="1" applyAlignment="1">
      <alignment horizontal="center" vertical="center" wrapText="1"/>
    </xf>
    <xf numFmtId="0" fontId="46" fillId="2" borderId="20" xfId="0" applyFont="1" applyFill="1" applyBorder="1" applyAlignment="1">
      <alignment horizontal="center" vertical="center" wrapText="1"/>
    </xf>
  </cellXfs>
  <cellStyles count="5">
    <cellStyle name="Comma" xfId="2" builtinId="3"/>
    <cellStyle name="Comma 2" xfId="4"/>
    <cellStyle name="Hyperlink" xfId="3" builtinId="8"/>
    <cellStyle name="Normal" xfId="0" builtinId="0"/>
    <cellStyle name="Percent" xfId="1" builtinId="5"/>
  </cellStyles>
  <dxfs count="53">
    <dxf>
      <font>
        <color rgb="FFFFC000"/>
      </font>
    </dxf>
    <dxf>
      <font>
        <color rgb="FFFF0000"/>
      </font>
    </dxf>
    <dxf>
      <font>
        <color theme="9"/>
      </font>
    </dxf>
    <dxf>
      <font>
        <color theme="0"/>
      </font>
      <fill>
        <patternFill>
          <bgColor rgb="FFFF0000"/>
        </patternFill>
      </fill>
    </dxf>
    <dxf>
      <fill>
        <patternFill>
          <bgColor theme="7" tint="0.39994506668294322"/>
        </patternFill>
      </fill>
    </dxf>
    <dxf>
      <fill>
        <patternFill>
          <bgColor rgb="FF92D050"/>
        </patternFill>
      </fill>
    </dxf>
    <dxf>
      <fill>
        <patternFill>
          <bgColor theme="7" tint="0.39994506668294322"/>
        </patternFill>
      </fill>
    </dxf>
    <dxf>
      <fill>
        <patternFill>
          <bgColor rgb="FFFF0000"/>
        </patternFill>
      </fill>
    </dxf>
    <dxf>
      <fill>
        <patternFill>
          <bgColor rgb="FF92D050"/>
        </patternFill>
      </fill>
    </dxf>
    <dxf>
      <font>
        <color theme="1"/>
      </font>
    </dxf>
    <dxf>
      <font>
        <color theme="1"/>
      </font>
    </dxf>
    <dxf>
      <font>
        <color theme="1"/>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1"/>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1"/>
      </font>
    </dxf>
    <dxf>
      <font>
        <color theme="1"/>
      </font>
      <fill>
        <patternFill>
          <bgColor theme="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Registered customers growth r</a:t>
            </a:r>
            <a:r>
              <a:rPr lang="en-GB" b="1" baseline="0"/>
              <a:t>ate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'Raw Data'!$A$3</c:f>
              <c:strCache>
                <c:ptCount val="1"/>
                <c:pt idx="0">
                  <c:v>Global</c:v>
                </c:pt>
              </c:strCache>
            </c:strRef>
          </c:tx>
          <c:spPr>
            <a:ln w="28575" cap="rnd">
              <a:solidFill>
                <a:schemeClr val="accent1"/>
              </a:solidFill>
              <a:round/>
            </a:ln>
            <a:effectLst/>
          </c:spPr>
          <c:marker>
            <c:symbol val="none"/>
          </c:marker>
          <c:cat>
            <c:numRef>
              <c:f>'Raw Data'!$B$2:$F$2</c:f>
              <c:numCache>
                <c:formatCode>mmm\-yy</c:formatCode>
                <c:ptCount val="5"/>
                <c:pt idx="0">
                  <c:v>41609</c:v>
                </c:pt>
                <c:pt idx="1">
                  <c:v>41699</c:v>
                </c:pt>
                <c:pt idx="2">
                  <c:v>41791</c:v>
                </c:pt>
                <c:pt idx="3">
                  <c:v>41883</c:v>
                </c:pt>
                <c:pt idx="4">
                  <c:v>41974</c:v>
                </c:pt>
              </c:numCache>
            </c:numRef>
          </c:cat>
          <c:val>
            <c:numRef>
              <c:f>'Raw Data'!$B$3:$F$3</c:f>
              <c:numCache>
                <c:formatCode>0.00%</c:formatCode>
                <c:ptCount val="5"/>
                <c:pt idx="0">
                  <c:v>0.105</c:v>
                </c:pt>
                <c:pt idx="1">
                  <c:v>9.4E-2</c:v>
                </c:pt>
                <c:pt idx="2">
                  <c:v>7.6999999999999999E-2</c:v>
                </c:pt>
                <c:pt idx="3">
                  <c:v>6.5000000000000002E-2</c:v>
                </c:pt>
                <c:pt idx="4">
                  <c:v>6.3E-2</c:v>
                </c:pt>
              </c:numCache>
            </c:numRef>
          </c:val>
          <c:smooth val="0"/>
        </c:ser>
        <c:ser>
          <c:idx val="1"/>
          <c:order val="1"/>
          <c:tx>
            <c:strRef>
              <c:f>'Raw Data'!#REF!</c:f>
              <c:strCache>
                <c:ptCount val="1"/>
                <c:pt idx="0">
                  <c:v>#REF!</c:v>
                </c:pt>
              </c:strCache>
            </c:strRef>
          </c:tx>
          <c:spPr>
            <a:ln w="28575" cap="rnd">
              <a:solidFill>
                <a:schemeClr val="accent2"/>
              </a:solidFill>
              <a:round/>
            </a:ln>
            <a:effectLst/>
          </c:spPr>
          <c:marker>
            <c:symbol val="none"/>
          </c:marker>
          <c:cat>
            <c:numRef>
              <c:f>'Raw Data'!$B$2:$F$2</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2"/>
          <c:order val="2"/>
          <c:tx>
            <c:strRef>
              <c:f>'Raw Data'!#REF!</c:f>
              <c:strCache>
                <c:ptCount val="1"/>
                <c:pt idx="0">
                  <c:v>#REF!</c:v>
                </c:pt>
              </c:strCache>
            </c:strRef>
          </c:tx>
          <c:spPr>
            <a:ln w="28575" cap="rnd">
              <a:solidFill>
                <a:schemeClr val="accent3"/>
              </a:solidFill>
              <a:round/>
            </a:ln>
            <a:effectLst/>
          </c:spPr>
          <c:marker>
            <c:symbol val="none"/>
          </c:marker>
          <c:cat>
            <c:numRef>
              <c:f>'Raw Data'!$B$2:$F$2</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3"/>
          <c:order val="3"/>
          <c:tx>
            <c:strRef>
              <c:f>'Raw Data'!#REF!</c:f>
              <c:strCache>
                <c:ptCount val="1"/>
                <c:pt idx="0">
                  <c:v>#REF!</c:v>
                </c:pt>
              </c:strCache>
            </c:strRef>
          </c:tx>
          <c:spPr>
            <a:ln w="28575" cap="rnd">
              <a:solidFill>
                <a:schemeClr val="accent4"/>
              </a:solidFill>
              <a:round/>
            </a:ln>
            <a:effectLst/>
          </c:spPr>
          <c:marker>
            <c:symbol val="none"/>
          </c:marker>
          <c:cat>
            <c:numRef>
              <c:f>'Raw Data'!$B$2:$F$2</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4"/>
          <c:order val="4"/>
          <c:tx>
            <c:strRef>
              <c:f>'Raw Data'!#REF!</c:f>
              <c:strCache>
                <c:ptCount val="1"/>
                <c:pt idx="0">
                  <c:v>#REF!</c:v>
                </c:pt>
              </c:strCache>
            </c:strRef>
          </c:tx>
          <c:spPr>
            <a:ln w="28575" cap="rnd">
              <a:solidFill>
                <a:schemeClr val="accent5"/>
              </a:solidFill>
              <a:round/>
            </a:ln>
            <a:effectLst/>
          </c:spPr>
          <c:marker>
            <c:symbol val="none"/>
          </c:marker>
          <c:cat>
            <c:numRef>
              <c:f>'Raw Data'!$B$2:$F$2</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5"/>
          <c:order val="5"/>
          <c:tx>
            <c:strRef>
              <c:f>'Raw Data'!#REF!</c:f>
              <c:strCache>
                <c:ptCount val="1"/>
                <c:pt idx="0">
                  <c:v>#REF!</c:v>
                </c:pt>
              </c:strCache>
            </c:strRef>
          </c:tx>
          <c:spPr>
            <a:ln w="28575" cap="rnd">
              <a:solidFill>
                <a:schemeClr val="accent6"/>
              </a:solidFill>
              <a:round/>
            </a:ln>
            <a:effectLst/>
          </c:spPr>
          <c:marker>
            <c:symbol val="none"/>
          </c:marker>
          <c:cat>
            <c:numRef>
              <c:f>'Raw Data'!$B$2:$F$2</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6"/>
          <c:order val="6"/>
          <c:tx>
            <c:strRef>
              <c:f>'Raw Data'!#REF!</c:f>
              <c:strCache>
                <c:ptCount val="1"/>
                <c:pt idx="0">
                  <c:v>#REF!</c:v>
                </c:pt>
              </c:strCache>
            </c:strRef>
          </c:tx>
          <c:spPr>
            <a:ln w="28575" cap="rnd">
              <a:solidFill>
                <a:schemeClr val="accent1">
                  <a:lumMod val="60000"/>
                </a:schemeClr>
              </a:solidFill>
              <a:round/>
            </a:ln>
            <a:effectLst/>
          </c:spPr>
          <c:marker>
            <c:symbol val="none"/>
          </c:marker>
          <c:cat>
            <c:numRef>
              <c:f>'Raw Data'!$B$2:$F$2</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7"/>
          <c:order val="7"/>
          <c:tx>
            <c:strRef>
              <c:f>'Raw Data'!$A$4</c:f>
              <c:strCache>
                <c:ptCount val="1"/>
                <c:pt idx="0">
                  <c:v>Deployment</c:v>
                </c:pt>
              </c:strCache>
            </c:strRef>
          </c:tx>
          <c:spPr>
            <a:ln w="28575" cap="rnd">
              <a:solidFill>
                <a:srgbClr val="C0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'Raw Data'!$B$2:$F$2</c:f>
              <c:numCache>
                <c:formatCode>mmm\-yy</c:formatCode>
                <c:ptCount val="5"/>
                <c:pt idx="0">
                  <c:v>41609</c:v>
                </c:pt>
                <c:pt idx="1">
                  <c:v>41699</c:v>
                </c:pt>
                <c:pt idx="2">
                  <c:v>41791</c:v>
                </c:pt>
                <c:pt idx="3">
                  <c:v>41883</c:v>
                </c:pt>
                <c:pt idx="4">
                  <c:v>41974</c:v>
                </c:pt>
              </c:numCache>
            </c:numRef>
          </c:cat>
          <c:val>
            <c:numRef>
              <c:f>'Raw Data'!$B$4:$F$4</c:f>
              <c:numCache>
                <c:formatCode>0.00%</c:formatCode>
                <c:ptCount val="5"/>
                <c:pt idx="0">
                  <c:v>4</c:v>
                </c:pt>
                <c:pt idx="1">
                  <c:v>0.5</c:v>
                </c:pt>
                <c:pt idx="2">
                  <c:v>0.33333333333333331</c:v>
                </c:pt>
                <c:pt idx="3">
                  <c:v>0.5</c:v>
                </c:pt>
                <c:pt idx="4">
                  <c:v>0.33333333333333331</c:v>
                </c:pt>
              </c:numCache>
            </c:numRef>
          </c:val>
          <c:smooth val="0"/>
        </c:ser>
        <c:dLbls>
          <c:showLegendKey val="0"/>
          <c:showVal val="0"/>
          <c:showCatName val="0"/>
          <c:showSerName val="0"/>
          <c:showPercent val="0"/>
          <c:showBubbleSize val="0"/>
        </c:dLbls>
        <c:smooth val="0"/>
        <c:axId val="163305184"/>
        <c:axId val="163305744"/>
      </c:lineChart>
      <c:dateAx>
        <c:axId val="1633051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305744"/>
        <c:crosses val="autoZero"/>
        <c:auto val="1"/>
        <c:lblOffset val="100"/>
        <c:baseTimeUnit val="months"/>
        <c:majorUnit val="3"/>
        <c:majorTimeUnit val="months"/>
        <c:minorUnit val="3"/>
        <c:minorTimeUnit val="months"/>
      </c:dateAx>
      <c:valAx>
        <c:axId val="1633057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305184"/>
        <c:crosses val="autoZero"/>
        <c:crossBetween val="between"/>
      </c:valAx>
      <c:spPr>
        <a:noFill/>
        <a:ln>
          <a:noFill/>
        </a:ln>
        <a:effectLst/>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6.6033895607291474E-4"/>
          <c:y val="0.93385370370370369"/>
          <c:w val="0.41136482060343582"/>
          <c:h val="6.614629629629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a:t>Active</a:t>
            </a:r>
            <a:r>
              <a:rPr lang="en-GB" b="1" baseline="0"/>
              <a:t> 90 Day Growth</a:t>
            </a:r>
            <a:endParaRPr lang="en-GB" b="1"/>
          </a:p>
        </c:rich>
      </c:tx>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'Raw Data'!$A$8</c:f>
              <c:strCache>
                <c:ptCount val="1"/>
                <c:pt idx="0">
                  <c:v>Global</c:v>
                </c:pt>
              </c:strCache>
            </c:strRef>
          </c:tx>
          <c:spPr>
            <a:ln w="28575" cap="rnd">
              <a:solidFill>
                <a:schemeClr val="accent1"/>
              </a:solidFill>
              <a:round/>
            </a:ln>
            <a:effectLst/>
          </c:spPr>
          <c:marker>
            <c:symbol val="none"/>
          </c:marker>
          <c:cat>
            <c:numRef>
              <c:f>'Raw Data'!$B$7:$F$7</c:f>
              <c:numCache>
                <c:formatCode>mmm\-yy</c:formatCode>
                <c:ptCount val="5"/>
                <c:pt idx="0">
                  <c:v>41609</c:v>
                </c:pt>
                <c:pt idx="1">
                  <c:v>41699</c:v>
                </c:pt>
                <c:pt idx="2">
                  <c:v>41791</c:v>
                </c:pt>
                <c:pt idx="3">
                  <c:v>41883</c:v>
                </c:pt>
                <c:pt idx="4">
                  <c:v>41974</c:v>
                </c:pt>
              </c:numCache>
            </c:numRef>
          </c:cat>
          <c:val>
            <c:numRef>
              <c:f>'Raw Data'!$B$8:$F$8</c:f>
              <c:numCache>
                <c:formatCode>0.00%</c:formatCode>
                <c:ptCount val="5"/>
                <c:pt idx="0">
                  <c:v>0.14599999999999999</c:v>
                </c:pt>
                <c:pt idx="1">
                  <c:v>0.13200000000000001</c:v>
                </c:pt>
                <c:pt idx="2">
                  <c:v>0.1</c:v>
                </c:pt>
                <c:pt idx="3">
                  <c:v>7.0999999999999994E-2</c:v>
                </c:pt>
                <c:pt idx="4">
                  <c:v>6.3E-2</c:v>
                </c:pt>
              </c:numCache>
            </c:numRef>
          </c:val>
          <c:smooth val="0"/>
        </c:ser>
        <c:ser>
          <c:idx val="1"/>
          <c:order val="1"/>
          <c:tx>
            <c:strRef>
              <c:f>'Raw Data'!#REF!</c:f>
              <c:strCache>
                <c:ptCount val="1"/>
                <c:pt idx="0">
                  <c:v>#REF!</c:v>
                </c:pt>
              </c:strCache>
            </c:strRef>
          </c:tx>
          <c:spPr>
            <a:ln w="28575" cap="rnd">
              <a:solidFill>
                <a:schemeClr val="accent2"/>
              </a:solidFill>
              <a:round/>
            </a:ln>
            <a:effectLst/>
          </c:spPr>
          <c:marker>
            <c:symbol val="none"/>
          </c:marker>
          <c:cat>
            <c:numRef>
              <c:f>'Raw Data'!$B$7:$F$7</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2"/>
          <c:order val="2"/>
          <c:tx>
            <c:strRef>
              <c:f>'Raw Data'!#REF!</c:f>
              <c:strCache>
                <c:ptCount val="1"/>
                <c:pt idx="0">
                  <c:v>#REF!</c:v>
                </c:pt>
              </c:strCache>
            </c:strRef>
          </c:tx>
          <c:spPr>
            <a:ln w="28575" cap="rnd">
              <a:solidFill>
                <a:schemeClr val="accent3"/>
              </a:solidFill>
              <a:round/>
            </a:ln>
            <a:effectLst/>
          </c:spPr>
          <c:marker>
            <c:symbol val="none"/>
          </c:marker>
          <c:cat>
            <c:numRef>
              <c:f>'Raw Data'!$B$7:$F$7</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3"/>
          <c:order val="3"/>
          <c:tx>
            <c:strRef>
              <c:f>'Raw Data'!#REF!</c:f>
              <c:strCache>
                <c:ptCount val="1"/>
                <c:pt idx="0">
                  <c:v>#REF!</c:v>
                </c:pt>
              </c:strCache>
            </c:strRef>
          </c:tx>
          <c:spPr>
            <a:ln w="28575" cap="rnd">
              <a:solidFill>
                <a:schemeClr val="accent4"/>
              </a:solidFill>
              <a:round/>
            </a:ln>
            <a:effectLst/>
          </c:spPr>
          <c:marker>
            <c:symbol val="none"/>
          </c:marker>
          <c:cat>
            <c:numRef>
              <c:f>'Raw Data'!$B$7:$F$7</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4"/>
          <c:order val="4"/>
          <c:tx>
            <c:strRef>
              <c:f>'Raw Data'!#REF!</c:f>
              <c:strCache>
                <c:ptCount val="1"/>
                <c:pt idx="0">
                  <c:v>#REF!</c:v>
                </c:pt>
              </c:strCache>
            </c:strRef>
          </c:tx>
          <c:spPr>
            <a:ln w="28575" cap="rnd">
              <a:solidFill>
                <a:schemeClr val="accent5"/>
              </a:solidFill>
              <a:round/>
            </a:ln>
            <a:effectLst/>
          </c:spPr>
          <c:marker>
            <c:symbol val="none"/>
          </c:marker>
          <c:cat>
            <c:numRef>
              <c:f>'Raw Data'!$B$7:$F$7</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5"/>
          <c:order val="5"/>
          <c:tx>
            <c:strRef>
              <c:f>'Raw Data'!#REF!</c:f>
              <c:strCache>
                <c:ptCount val="1"/>
                <c:pt idx="0">
                  <c:v>#REF!</c:v>
                </c:pt>
              </c:strCache>
            </c:strRef>
          </c:tx>
          <c:spPr>
            <a:ln w="28575" cap="rnd">
              <a:solidFill>
                <a:schemeClr val="accent6"/>
              </a:solidFill>
              <a:round/>
            </a:ln>
            <a:effectLst/>
          </c:spPr>
          <c:marker>
            <c:symbol val="none"/>
          </c:marker>
          <c:cat>
            <c:numRef>
              <c:f>'Raw Data'!$B$7:$F$7</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6"/>
          <c:order val="6"/>
          <c:tx>
            <c:strRef>
              <c:f>'Raw Data'!#REF!</c:f>
              <c:strCache>
                <c:ptCount val="1"/>
                <c:pt idx="0">
                  <c:v>#REF!</c:v>
                </c:pt>
              </c:strCache>
            </c:strRef>
          </c:tx>
          <c:spPr>
            <a:ln w="28575" cap="rnd">
              <a:solidFill>
                <a:schemeClr val="accent1">
                  <a:lumMod val="60000"/>
                </a:schemeClr>
              </a:solidFill>
              <a:round/>
            </a:ln>
            <a:effectLst/>
          </c:spPr>
          <c:marker>
            <c:symbol val="none"/>
          </c:marker>
          <c:cat>
            <c:numRef>
              <c:f>'Raw Data'!$B$7:$F$7</c:f>
              <c:numCache>
                <c:formatCode>mmm\-yy</c:formatCode>
                <c:ptCount val="5"/>
                <c:pt idx="0">
                  <c:v>41609</c:v>
                </c:pt>
                <c:pt idx="1">
                  <c:v>41699</c:v>
                </c:pt>
                <c:pt idx="2">
                  <c:v>41791</c:v>
                </c:pt>
                <c:pt idx="3">
                  <c:v>41883</c:v>
                </c:pt>
                <c:pt idx="4">
                  <c:v>41974</c:v>
                </c:pt>
              </c:numCache>
            </c:numRef>
          </c:cat>
          <c:val>
            <c:numRef>
              <c:f>'Raw Data'!#REF!</c:f>
              <c:numCache>
                <c:formatCode>General</c:formatCode>
                <c:ptCount val="1"/>
                <c:pt idx="0">
                  <c:v>1</c:v>
                </c:pt>
              </c:numCache>
            </c:numRef>
          </c:val>
          <c:smooth val="0"/>
        </c:ser>
        <c:ser>
          <c:idx val="7"/>
          <c:order val="7"/>
          <c:tx>
            <c:strRef>
              <c:f>'Raw Data'!$A$9</c:f>
              <c:strCache>
                <c:ptCount val="1"/>
                <c:pt idx="0">
                  <c:v>Deployment</c:v>
                </c:pt>
              </c:strCache>
            </c:strRef>
          </c:tx>
          <c:spPr>
            <a:ln w="28575" cap="rnd">
              <a:solidFill>
                <a:srgbClr val="C0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'Raw Data'!$B$7:$F$7</c:f>
              <c:numCache>
                <c:formatCode>mmm\-yy</c:formatCode>
                <c:ptCount val="5"/>
                <c:pt idx="0">
                  <c:v>41609</c:v>
                </c:pt>
                <c:pt idx="1">
                  <c:v>41699</c:v>
                </c:pt>
                <c:pt idx="2">
                  <c:v>41791</c:v>
                </c:pt>
                <c:pt idx="3">
                  <c:v>41883</c:v>
                </c:pt>
                <c:pt idx="4">
                  <c:v>41974</c:v>
                </c:pt>
              </c:numCache>
            </c:numRef>
          </c:cat>
          <c:val>
            <c:numRef>
              <c:f>'Raw Data'!$B$9:$F$9</c:f>
              <c:numCache>
                <c:formatCode>0.00%</c:formatCode>
                <c:ptCount val="5"/>
                <c:pt idx="0">
                  <c:v>1</c:v>
                </c:pt>
                <c:pt idx="1">
                  <c:v>4</c:v>
                </c:pt>
                <c:pt idx="2">
                  <c:v>0</c:v>
                </c:pt>
                <c:pt idx="3">
                  <c:v>1</c:v>
                </c:pt>
                <c:pt idx="4">
                  <c:v>0.5</c:v>
                </c:pt>
              </c:numCache>
            </c:numRef>
          </c:val>
          <c:smooth val="0"/>
        </c:ser>
        <c:dLbls>
          <c:showLegendKey val="0"/>
          <c:showVal val="0"/>
          <c:showCatName val="0"/>
          <c:showSerName val="0"/>
          <c:showPercent val="0"/>
          <c:showBubbleSize val="0"/>
        </c:dLbls>
        <c:smooth val="0"/>
        <c:axId val="208759168"/>
        <c:axId val="208759728"/>
      </c:lineChart>
      <c:dateAx>
        <c:axId val="2087591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759728"/>
        <c:crosses val="autoZero"/>
        <c:auto val="1"/>
        <c:lblOffset val="100"/>
        <c:baseTimeUnit val="months"/>
        <c:majorUnit val="3"/>
        <c:majorTimeUnit val="months"/>
        <c:minorUnit val="3"/>
        <c:minorTimeUnit val="months"/>
      </c:dateAx>
      <c:valAx>
        <c:axId val="2087597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759168"/>
        <c:crosses val="autoZero"/>
        <c:crossBetween val="between"/>
      </c:valAx>
      <c:spPr>
        <a:noFill/>
        <a:ln>
          <a:noFill/>
        </a:ln>
        <a:effectLst/>
      </c:spPr>
    </c:plotArea>
    <c:legend>
      <c:legendPos val="b"/>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Percentage of your GSM base using Mobile Money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ln>
              <a:noFill/>
            </a:ln>
          </c:spPr>
          <c:dPt>
            <c:idx val="0"/>
            <c:bubble3D val="0"/>
            <c:spPr>
              <a:solidFill>
                <a:schemeClr val="accent1"/>
              </a:solidFill>
              <a:ln w="19050">
                <a:noFill/>
              </a:ln>
              <a:effectLst/>
            </c:spPr>
          </c:dPt>
          <c:dPt>
            <c:idx val="1"/>
            <c:bubble3D val="0"/>
            <c:spPr>
              <a:solidFill>
                <a:schemeClr val="accent2"/>
              </a:solidFill>
              <a:ln w="19050">
                <a:noFill/>
              </a:ln>
              <a:effectLst/>
            </c:spPr>
          </c:dPt>
          <c:dPt>
            <c:idx val="2"/>
            <c:bubble3D val="0"/>
            <c:spPr>
              <a:solidFill>
                <a:srgbClr val="FFC000"/>
              </a:solidFill>
              <a:ln w="19050">
                <a:noFill/>
              </a:ln>
              <a:effectLst/>
            </c:spPr>
          </c:dPt>
          <c:dLbls>
            <c:dLbl>
              <c:idx val="0"/>
              <c:layout>
                <c:manualLayout>
                  <c:x val="1.3888888888888805E-2"/>
                  <c:y val="-3.636363636363636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9.2592592592592813E-3"/>
                  <c:y val="2.8282828282828285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2"/>
              <c:layout>
                <c:manualLayout>
                  <c:x val="-1.1574074074074073E-2"/>
                  <c:y val="2.4242424242424225E-2"/>
                </c:manualLayout>
              </c:layout>
              <c:dLblPos val="bestFi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'Raw Data'!$A$12:$A$14</c:f>
              <c:strCache>
                <c:ptCount val="3"/>
                <c:pt idx="0">
                  <c:v>GSM Base</c:v>
                </c:pt>
                <c:pt idx="1">
                  <c:v>Registered</c:v>
                </c:pt>
                <c:pt idx="2">
                  <c:v>Active</c:v>
                </c:pt>
              </c:strCache>
            </c:strRef>
          </c:cat>
          <c:val>
            <c:numRef>
              <c:f>'Raw Data'!$B$12:$B$14</c:f>
              <c:numCache>
                <c:formatCode>_(* #,##0.00_);_(* \(#,##0.00\);_(* "-"??_);_(@_)</c:formatCode>
                <c:ptCount val="3"/>
                <c:pt idx="0">
                  <c:v>300</c:v>
                </c:pt>
                <c:pt idx="1">
                  <c:v>50</c:v>
                </c:pt>
                <c:pt idx="2">
                  <c:v>150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Product Mix - Transaction Volume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'Raw Data'!$A$17:$A$23</c:f>
              <c:strCache>
                <c:ptCount val="7"/>
                <c:pt idx="0">
                  <c:v>P2P transactions</c:v>
                </c:pt>
                <c:pt idx="1">
                  <c:v>P2P OTC transactions</c:v>
                </c:pt>
                <c:pt idx="2">
                  <c:v>International remittances</c:v>
                </c:pt>
                <c:pt idx="3">
                  <c:v>Bill payments</c:v>
                </c:pt>
                <c:pt idx="4">
                  <c:v>Merchant payments</c:v>
                </c:pt>
                <c:pt idx="5">
                  <c:v>Bulk payments</c:v>
                </c:pt>
                <c:pt idx="6">
                  <c:v>Airtime top-ups</c:v>
                </c:pt>
              </c:strCache>
            </c:strRef>
          </c:cat>
          <c:val>
            <c:numRef>
              <c:f>'Raw Data'!$B$17:$B$23</c:f>
              <c:numCache>
                <c:formatCode>_-* #,##0_-;\-* #,##0_-;_-* "-"??_-;_-@_-</c:formatCode>
                <c:ptCount val="7"/>
                <c:pt idx="0">
                  <c:v>100</c:v>
                </c:pt>
                <c:pt idx="1">
                  <c:v>100</c:v>
                </c:pt>
                <c:pt idx="2">
                  <c:v>100</c:v>
                </c:pt>
                <c:pt idx="3">
                  <c:v>100</c:v>
                </c:pt>
                <c:pt idx="4">
                  <c:v>100</c:v>
                </c:pt>
                <c:pt idx="5">
                  <c:v>100</c:v>
                </c:pt>
                <c:pt idx="6">
                  <c:v>100</c:v>
                </c:pt>
              </c:numCache>
            </c:numRef>
          </c:val>
        </c:ser>
        <c:dLbls>
          <c:showLegendKey val="0"/>
          <c:showVal val="0"/>
          <c:showCatName val="0"/>
          <c:showSerName val="0"/>
          <c:showPercent val="0"/>
          <c:showBubbleSize val="0"/>
        </c:dLbls>
        <c:gapWidth val="100"/>
        <c:axId val="208858656"/>
        <c:axId val="208858096"/>
      </c:barChart>
      <c:valAx>
        <c:axId val="20885809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858656"/>
        <c:crosses val="autoZero"/>
        <c:crossBetween val="between"/>
      </c:valAx>
      <c:catAx>
        <c:axId val="20885865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8580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7AAE348-CCE6-429A-8C8B-1CCBA94648F4}"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n-GB"/>
        </a:p>
      </dgm:t>
    </dgm:pt>
    <dgm:pt modelId="{EE946191-2D2B-4F7F-9F56-E04B1BADD09E}">
      <dgm:prSet phldrT="[Text]" custT="1"/>
      <dgm:spPr>
        <a:solidFill>
          <a:schemeClr val="bg2">
            <a:lumMod val="50000"/>
          </a:schemeClr>
        </a:solidFill>
      </dgm:spPr>
      <dgm:t>
        <a:bodyPr/>
        <a:lstStyle/>
        <a:p>
          <a:r>
            <a:rPr lang="en-GB" sz="1600" b="1" dirty="0">
              <a:latin typeface="Arial Narrow" panose="020B0606020202030204" pitchFamily="34" charset="0"/>
            </a:rPr>
            <a:t>Operational Assessment</a:t>
          </a:r>
        </a:p>
      </dgm:t>
    </dgm:pt>
    <dgm:pt modelId="{DD0CE6B8-F531-4FFA-A390-2E219FAC4D82}" type="parTrans" cxnId="{0A8B484F-0BE5-473C-A04A-D9918EBBDAE1}">
      <dgm:prSet/>
      <dgm:spPr/>
      <dgm:t>
        <a:bodyPr/>
        <a:lstStyle/>
        <a:p>
          <a:endParaRPr lang="en-GB"/>
        </a:p>
      </dgm:t>
    </dgm:pt>
    <dgm:pt modelId="{3F023802-7C0F-48DA-947A-EDB156038416}" type="sibTrans" cxnId="{0A8B484F-0BE5-473C-A04A-D9918EBBDAE1}">
      <dgm:prSet/>
      <dgm:spPr/>
      <dgm:t>
        <a:bodyPr/>
        <a:lstStyle/>
        <a:p>
          <a:endParaRPr lang="en-GB"/>
        </a:p>
      </dgm:t>
    </dgm:pt>
    <dgm:pt modelId="{97213547-0531-44F3-81A6-3543B54FD6AB}">
      <dgm:prSet phldrT="[Text]"/>
      <dgm:spPr>
        <a:noFill/>
        <a:ln>
          <a:noFill/>
        </a:ln>
      </dgm:spPr>
      <dgm:t>
        <a:bodyPr/>
        <a:lstStyle/>
        <a:p>
          <a:r>
            <a:rPr lang="en-GB" dirty="0" smtClean="0">
              <a:solidFill>
                <a:schemeClr val="bg1"/>
              </a:solidFill>
            </a:rPr>
            <a:t>I</a:t>
          </a:r>
          <a:endParaRPr lang="en-GB" dirty="0">
            <a:solidFill>
              <a:schemeClr val="bg1"/>
            </a:solidFill>
          </a:endParaRPr>
        </a:p>
      </dgm:t>
    </dgm:pt>
    <dgm:pt modelId="{4CD339B8-D4A4-415A-830C-159B5C3BB1B0}" type="parTrans" cxnId="{93C377CB-2240-46D0-8402-53C376A97D4E}">
      <dgm:prSet/>
      <dgm:spPr/>
      <dgm:t>
        <a:bodyPr/>
        <a:lstStyle/>
        <a:p>
          <a:endParaRPr lang="en-GB"/>
        </a:p>
      </dgm:t>
    </dgm:pt>
    <dgm:pt modelId="{5A4DC87D-1F7B-43EB-8316-006936E9099A}" type="sibTrans" cxnId="{93C377CB-2240-46D0-8402-53C376A97D4E}">
      <dgm:prSet/>
      <dgm:spPr/>
      <dgm:t>
        <a:bodyPr/>
        <a:lstStyle/>
        <a:p>
          <a:endParaRPr lang="en-GB"/>
        </a:p>
      </dgm:t>
    </dgm:pt>
    <dgm:pt modelId="{F9E17366-E3EF-4D6B-8722-4550A031B84A}">
      <dgm:prSet phldrT="[Text]"/>
      <dgm:spPr>
        <a:noFill/>
        <a:ln>
          <a:noFill/>
        </a:ln>
      </dgm:spPr>
      <dgm:t>
        <a:bodyPr/>
        <a:lstStyle/>
        <a:p>
          <a:r>
            <a:rPr lang="en-GB" dirty="0" err="1" smtClean="0">
              <a:solidFill>
                <a:schemeClr val="bg1"/>
              </a:solidFill>
            </a:rPr>
            <a:t>i</a:t>
          </a:r>
          <a:endParaRPr lang="en-GB" dirty="0">
            <a:solidFill>
              <a:schemeClr val="bg1"/>
            </a:solidFill>
          </a:endParaRPr>
        </a:p>
      </dgm:t>
    </dgm:pt>
    <dgm:pt modelId="{8230B3C7-6CAF-4FD5-B720-652BD0F9A196}" type="parTrans" cxnId="{B08DF6C2-9326-4076-AF81-1D88E12DFCA1}">
      <dgm:prSet/>
      <dgm:spPr/>
      <dgm:t>
        <a:bodyPr/>
        <a:lstStyle/>
        <a:p>
          <a:endParaRPr lang="en-GB"/>
        </a:p>
      </dgm:t>
    </dgm:pt>
    <dgm:pt modelId="{DC302EF9-EDD5-497B-AAF8-04553A20A0C5}" type="sibTrans" cxnId="{B08DF6C2-9326-4076-AF81-1D88E12DFCA1}">
      <dgm:prSet/>
      <dgm:spPr/>
      <dgm:t>
        <a:bodyPr/>
        <a:lstStyle/>
        <a:p>
          <a:endParaRPr lang="en-GB"/>
        </a:p>
      </dgm:t>
    </dgm:pt>
    <dgm:pt modelId="{14018EE0-9F67-4CB9-97C7-77810817815E}">
      <dgm:prSet phldrT="[Text]"/>
      <dgm:spPr>
        <a:noFill/>
        <a:ln>
          <a:noFill/>
        </a:ln>
      </dgm:spPr>
      <dgm:t>
        <a:bodyPr/>
        <a:lstStyle/>
        <a:p>
          <a:r>
            <a:rPr lang="en-GB" dirty="0" err="1" smtClean="0">
              <a:solidFill>
                <a:schemeClr val="bg1"/>
              </a:solidFill>
            </a:rPr>
            <a:t>i</a:t>
          </a:r>
          <a:endParaRPr lang="en-GB" dirty="0">
            <a:solidFill>
              <a:schemeClr val="bg1"/>
            </a:solidFill>
          </a:endParaRPr>
        </a:p>
      </dgm:t>
    </dgm:pt>
    <dgm:pt modelId="{959333E6-925E-458F-ABBD-C4917D1D4B83}" type="parTrans" cxnId="{A9CD9A91-7290-478C-8EA2-FF13AB680498}">
      <dgm:prSet/>
      <dgm:spPr/>
      <dgm:t>
        <a:bodyPr/>
        <a:lstStyle/>
        <a:p>
          <a:endParaRPr lang="en-GB"/>
        </a:p>
      </dgm:t>
    </dgm:pt>
    <dgm:pt modelId="{35CCFCB4-23FB-46EF-BB83-12B5DEE3C17D}" type="sibTrans" cxnId="{A9CD9A91-7290-478C-8EA2-FF13AB680498}">
      <dgm:prSet/>
      <dgm:spPr/>
      <dgm:t>
        <a:bodyPr/>
        <a:lstStyle/>
        <a:p>
          <a:endParaRPr lang="en-GB"/>
        </a:p>
      </dgm:t>
    </dgm:pt>
    <dgm:pt modelId="{1289EE69-4CB4-490C-BBC3-D778DC541C05}">
      <dgm:prSet phldrT="[Text]"/>
      <dgm:spPr>
        <a:noFill/>
        <a:ln>
          <a:noFill/>
        </a:ln>
      </dgm:spPr>
      <dgm:t>
        <a:bodyPr/>
        <a:lstStyle/>
        <a:p>
          <a:r>
            <a:rPr lang="en-GB" dirty="0" smtClean="0">
              <a:solidFill>
                <a:schemeClr val="bg1"/>
              </a:solidFill>
            </a:rPr>
            <a:t>I</a:t>
          </a:r>
          <a:endParaRPr lang="en-GB" dirty="0">
            <a:solidFill>
              <a:schemeClr val="bg1"/>
            </a:solidFill>
          </a:endParaRPr>
        </a:p>
      </dgm:t>
    </dgm:pt>
    <dgm:pt modelId="{00E06F76-E26D-4E1A-A1C3-0FB21841AEE5}" type="sibTrans" cxnId="{EBEC5623-16EE-4370-AE53-C52D16AF19E0}">
      <dgm:prSet/>
      <dgm:spPr/>
      <dgm:t>
        <a:bodyPr/>
        <a:lstStyle/>
        <a:p>
          <a:endParaRPr lang="en-GB"/>
        </a:p>
      </dgm:t>
    </dgm:pt>
    <dgm:pt modelId="{C90C50B1-7E81-4D1F-B014-9729AB3D52A4}" type="parTrans" cxnId="{EBEC5623-16EE-4370-AE53-C52D16AF19E0}">
      <dgm:prSet/>
      <dgm:spPr/>
      <dgm:t>
        <a:bodyPr/>
        <a:lstStyle/>
        <a:p>
          <a:endParaRPr lang="en-GB"/>
        </a:p>
      </dgm:t>
    </dgm:pt>
    <dgm:pt modelId="{405C821E-0CE7-42D0-B817-3338CB30BB6D}" type="pres">
      <dgm:prSet presAssocID="{97AAE348-CCE6-429A-8C8B-1CCBA94648F4}" presName="hierChild1" presStyleCnt="0">
        <dgm:presLayoutVars>
          <dgm:orgChart val="1"/>
          <dgm:chPref val="1"/>
          <dgm:dir/>
          <dgm:animOne val="branch"/>
          <dgm:animLvl val="lvl"/>
          <dgm:resizeHandles/>
        </dgm:presLayoutVars>
      </dgm:prSet>
      <dgm:spPr/>
      <dgm:t>
        <a:bodyPr/>
        <a:lstStyle/>
        <a:p>
          <a:endParaRPr lang="en-GB"/>
        </a:p>
      </dgm:t>
    </dgm:pt>
    <dgm:pt modelId="{D4FD8271-A56A-4CC8-AA39-C80D22CC4714}" type="pres">
      <dgm:prSet presAssocID="{EE946191-2D2B-4F7F-9F56-E04B1BADD09E}" presName="hierRoot1" presStyleCnt="0">
        <dgm:presLayoutVars>
          <dgm:hierBranch val="init"/>
        </dgm:presLayoutVars>
      </dgm:prSet>
      <dgm:spPr/>
    </dgm:pt>
    <dgm:pt modelId="{24836FF7-D50D-4853-B001-FD32FA3CBCC8}" type="pres">
      <dgm:prSet presAssocID="{EE946191-2D2B-4F7F-9F56-E04B1BADD09E}" presName="rootComposite1" presStyleCnt="0"/>
      <dgm:spPr/>
    </dgm:pt>
    <dgm:pt modelId="{E3D030D2-FC34-4DF4-8AD7-1BB464F5ACAA}" type="pres">
      <dgm:prSet presAssocID="{EE946191-2D2B-4F7F-9F56-E04B1BADD09E}" presName="rootText1" presStyleLbl="node0" presStyleIdx="0" presStyleCnt="1" custScaleX="76347" custScaleY="66187">
        <dgm:presLayoutVars>
          <dgm:chPref val="3"/>
        </dgm:presLayoutVars>
      </dgm:prSet>
      <dgm:spPr/>
      <dgm:t>
        <a:bodyPr/>
        <a:lstStyle/>
        <a:p>
          <a:endParaRPr lang="en-GB"/>
        </a:p>
      </dgm:t>
    </dgm:pt>
    <dgm:pt modelId="{20D62D5B-0D87-47E9-A7DE-5A636B2C1C54}" type="pres">
      <dgm:prSet presAssocID="{EE946191-2D2B-4F7F-9F56-E04B1BADD09E}" presName="rootConnector1" presStyleLbl="node1" presStyleIdx="0" presStyleCnt="0"/>
      <dgm:spPr/>
      <dgm:t>
        <a:bodyPr/>
        <a:lstStyle/>
        <a:p>
          <a:endParaRPr lang="en-GB"/>
        </a:p>
      </dgm:t>
    </dgm:pt>
    <dgm:pt modelId="{F19A8552-C799-4B54-B95D-C0EC40E9FBA1}" type="pres">
      <dgm:prSet presAssocID="{EE946191-2D2B-4F7F-9F56-E04B1BADD09E}" presName="hierChild2" presStyleCnt="0"/>
      <dgm:spPr/>
    </dgm:pt>
    <dgm:pt modelId="{667ECE53-9C1F-499C-B963-EDAC308BD4DB}" type="pres">
      <dgm:prSet presAssocID="{4CD339B8-D4A4-415A-830C-159B5C3BB1B0}" presName="Name37" presStyleLbl="parChTrans1D2" presStyleIdx="0" presStyleCnt="4"/>
      <dgm:spPr/>
      <dgm:t>
        <a:bodyPr/>
        <a:lstStyle/>
        <a:p>
          <a:endParaRPr lang="en-GB"/>
        </a:p>
      </dgm:t>
    </dgm:pt>
    <dgm:pt modelId="{92C2672D-E835-483F-9D3E-381DF3583569}" type="pres">
      <dgm:prSet presAssocID="{97213547-0531-44F3-81A6-3543B54FD6AB}" presName="hierRoot2" presStyleCnt="0">
        <dgm:presLayoutVars>
          <dgm:hierBranch val="init"/>
        </dgm:presLayoutVars>
      </dgm:prSet>
      <dgm:spPr/>
    </dgm:pt>
    <dgm:pt modelId="{855E4550-E5EE-4106-90F3-A6BD285830F9}" type="pres">
      <dgm:prSet presAssocID="{97213547-0531-44F3-81A6-3543B54FD6AB}" presName="rootComposite" presStyleCnt="0"/>
      <dgm:spPr/>
    </dgm:pt>
    <dgm:pt modelId="{63F94787-9D14-4C50-A1EA-41F8CEDED89B}" type="pres">
      <dgm:prSet presAssocID="{97213547-0531-44F3-81A6-3543B54FD6AB}" presName="rootText" presStyleLbl="node2" presStyleIdx="0" presStyleCnt="4" custScaleX="77662" custScaleY="69062">
        <dgm:presLayoutVars>
          <dgm:chPref val="3"/>
        </dgm:presLayoutVars>
      </dgm:prSet>
      <dgm:spPr/>
      <dgm:t>
        <a:bodyPr/>
        <a:lstStyle/>
        <a:p>
          <a:endParaRPr lang="en-GB"/>
        </a:p>
      </dgm:t>
    </dgm:pt>
    <dgm:pt modelId="{B9B8DC2F-0E4F-4D99-ABFA-9494272FCFCE}" type="pres">
      <dgm:prSet presAssocID="{97213547-0531-44F3-81A6-3543B54FD6AB}" presName="rootConnector" presStyleLbl="node2" presStyleIdx="0" presStyleCnt="4"/>
      <dgm:spPr/>
      <dgm:t>
        <a:bodyPr/>
        <a:lstStyle/>
        <a:p>
          <a:endParaRPr lang="en-GB"/>
        </a:p>
      </dgm:t>
    </dgm:pt>
    <dgm:pt modelId="{4AD00B3F-6B24-40C6-BD04-3A94AE2C6A83}" type="pres">
      <dgm:prSet presAssocID="{97213547-0531-44F3-81A6-3543B54FD6AB}" presName="hierChild4" presStyleCnt="0"/>
      <dgm:spPr/>
    </dgm:pt>
    <dgm:pt modelId="{97D0C7C9-2A10-4837-BA41-DE7F5865FEA5}" type="pres">
      <dgm:prSet presAssocID="{97213547-0531-44F3-81A6-3543B54FD6AB}" presName="hierChild5" presStyleCnt="0"/>
      <dgm:spPr/>
    </dgm:pt>
    <dgm:pt modelId="{93E97022-A562-491D-8348-3A897843C279}" type="pres">
      <dgm:prSet presAssocID="{8230B3C7-6CAF-4FD5-B720-652BD0F9A196}" presName="Name37" presStyleLbl="parChTrans1D2" presStyleIdx="1" presStyleCnt="4"/>
      <dgm:spPr/>
      <dgm:t>
        <a:bodyPr/>
        <a:lstStyle/>
        <a:p>
          <a:endParaRPr lang="en-GB"/>
        </a:p>
      </dgm:t>
    </dgm:pt>
    <dgm:pt modelId="{67567FB9-7D1C-4437-88FE-113A84BE303C}" type="pres">
      <dgm:prSet presAssocID="{F9E17366-E3EF-4D6B-8722-4550A031B84A}" presName="hierRoot2" presStyleCnt="0">
        <dgm:presLayoutVars>
          <dgm:hierBranch val="init"/>
        </dgm:presLayoutVars>
      </dgm:prSet>
      <dgm:spPr/>
    </dgm:pt>
    <dgm:pt modelId="{765D114E-40A3-4DFF-AE76-38462F8BE39A}" type="pres">
      <dgm:prSet presAssocID="{F9E17366-E3EF-4D6B-8722-4550A031B84A}" presName="rootComposite" presStyleCnt="0"/>
      <dgm:spPr/>
    </dgm:pt>
    <dgm:pt modelId="{897C93FB-FF18-4361-9B83-DB2CEBC4CE9C}" type="pres">
      <dgm:prSet presAssocID="{F9E17366-E3EF-4D6B-8722-4550A031B84A}" presName="rootText" presStyleLbl="node2" presStyleIdx="1" presStyleCnt="4" custScaleX="77662" custScaleY="69062">
        <dgm:presLayoutVars>
          <dgm:chPref val="3"/>
        </dgm:presLayoutVars>
      </dgm:prSet>
      <dgm:spPr/>
      <dgm:t>
        <a:bodyPr/>
        <a:lstStyle/>
        <a:p>
          <a:endParaRPr lang="en-GB"/>
        </a:p>
      </dgm:t>
    </dgm:pt>
    <dgm:pt modelId="{EDA8CA9A-3497-4759-A2CB-6EF4C439BE8A}" type="pres">
      <dgm:prSet presAssocID="{F9E17366-E3EF-4D6B-8722-4550A031B84A}" presName="rootConnector" presStyleLbl="node2" presStyleIdx="1" presStyleCnt="4"/>
      <dgm:spPr/>
      <dgm:t>
        <a:bodyPr/>
        <a:lstStyle/>
        <a:p>
          <a:endParaRPr lang="en-GB"/>
        </a:p>
      </dgm:t>
    </dgm:pt>
    <dgm:pt modelId="{39B78362-13D1-4642-A656-BC55420D44F1}" type="pres">
      <dgm:prSet presAssocID="{F9E17366-E3EF-4D6B-8722-4550A031B84A}" presName="hierChild4" presStyleCnt="0"/>
      <dgm:spPr/>
    </dgm:pt>
    <dgm:pt modelId="{E079B2F0-A8CC-46CC-8A8C-3192C616FDF5}" type="pres">
      <dgm:prSet presAssocID="{F9E17366-E3EF-4D6B-8722-4550A031B84A}" presName="hierChild5" presStyleCnt="0"/>
      <dgm:spPr/>
    </dgm:pt>
    <dgm:pt modelId="{22B9F959-25A8-4AB9-A323-063FCDDE1670}" type="pres">
      <dgm:prSet presAssocID="{959333E6-925E-458F-ABBD-C4917D1D4B83}" presName="Name37" presStyleLbl="parChTrans1D2" presStyleIdx="2" presStyleCnt="4"/>
      <dgm:spPr/>
      <dgm:t>
        <a:bodyPr/>
        <a:lstStyle/>
        <a:p>
          <a:endParaRPr lang="en-GB"/>
        </a:p>
      </dgm:t>
    </dgm:pt>
    <dgm:pt modelId="{652FFAEE-7D48-4451-8E0F-CE991AC88D34}" type="pres">
      <dgm:prSet presAssocID="{14018EE0-9F67-4CB9-97C7-77810817815E}" presName="hierRoot2" presStyleCnt="0">
        <dgm:presLayoutVars>
          <dgm:hierBranch val="init"/>
        </dgm:presLayoutVars>
      </dgm:prSet>
      <dgm:spPr/>
    </dgm:pt>
    <dgm:pt modelId="{D47451A7-BA32-4DE8-B36F-B472A7FC7B87}" type="pres">
      <dgm:prSet presAssocID="{14018EE0-9F67-4CB9-97C7-77810817815E}" presName="rootComposite" presStyleCnt="0"/>
      <dgm:spPr/>
    </dgm:pt>
    <dgm:pt modelId="{0C6731C2-A9DF-4BC5-9381-ED5FCBA567DF}" type="pres">
      <dgm:prSet presAssocID="{14018EE0-9F67-4CB9-97C7-77810817815E}" presName="rootText" presStyleLbl="node2" presStyleIdx="2" presStyleCnt="4" custScaleX="77662" custScaleY="69062">
        <dgm:presLayoutVars>
          <dgm:chPref val="3"/>
        </dgm:presLayoutVars>
      </dgm:prSet>
      <dgm:spPr/>
      <dgm:t>
        <a:bodyPr/>
        <a:lstStyle/>
        <a:p>
          <a:endParaRPr lang="en-GB"/>
        </a:p>
      </dgm:t>
    </dgm:pt>
    <dgm:pt modelId="{95B58F9A-375D-4A3E-B8BF-77418678F387}" type="pres">
      <dgm:prSet presAssocID="{14018EE0-9F67-4CB9-97C7-77810817815E}" presName="rootConnector" presStyleLbl="node2" presStyleIdx="2" presStyleCnt="4"/>
      <dgm:spPr/>
      <dgm:t>
        <a:bodyPr/>
        <a:lstStyle/>
        <a:p>
          <a:endParaRPr lang="en-GB"/>
        </a:p>
      </dgm:t>
    </dgm:pt>
    <dgm:pt modelId="{A1DDC36F-1B33-45D8-A8B7-7819B8EA4BE3}" type="pres">
      <dgm:prSet presAssocID="{14018EE0-9F67-4CB9-97C7-77810817815E}" presName="hierChild4" presStyleCnt="0"/>
      <dgm:spPr/>
    </dgm:pt>
    <dgm:pt modelId="{72B227EC-309A-435E-ACBA-21CB28429D20}" type="pres">
      <dgm:prSet presAssocID="{14018EE0-9F67-4CB9-97C7-77810817815E}" presName="hierChild5" presStyleCnt="0"/>
      <dgm:spPr/>
    </dgm:pt>
    <dgm:pt modelId="{4709FFFE-5603-4A51-A6A0-646BD1A9C5B9}" type="pres">
      <dgm:prSet presAssocID="{C90C50B1-7E81-4D1F-B014-9729AB3D52A4}" presName="Name37" presStyleLbl="parChTrans1D2" presStyleIdx="3" presStyleCnt="4"/>
      <dgm:spPr/>
      <dgm:t>
        <a:bodyPr/>
        <a:lstStyle/>
        <a:p>
          <a:endParaRPr lang="en-GB"/>
        </a:p>
      </dgm:t>
    </dgm:pt>
    <dgm:pt modelId="{71A7DEF5-5D89-4FF4-B3CA-6414CBAEF574}" type="pres">
      <dgm:prSet presAssocID="{1289EE69-4CB4-490C-BBC3-D778DC541C05}" presName="hierRoot2" presStyleCnt="0">
        <dgm:presLayoutVars>
          <dgm:hierBranch val="init"/>
        </dgm:presLayoutVars>
      </dgm:prSet>
      <dgm:spPr/>
    </dgm:pt>
    <dgm:pt modelId="{31D01151-DAB8-4854-AB20-AD9EDC60718E}" type="pres">
      <dgm:prSet presAssocID="{1289EE69-4CB4-490C-BBC3-D778DC541C05}" presName="rootComposite" presStyleCnt="0"/>
      <dgm:spPr/>
    </dgm:pt>
    <dgm:pt modelId="{A2DAB2F4-B00A-40B8-B813-D892C27BBDA6}" type="pres">
      <dgm:prSet presAssocID="{1289EE69-4CB4-490C-BBC3-D778DC541C05}" presName="rootText" presStyleLbl="node2" presStyleIdx="3" presStyleCnt="4" custScaleX="77662" custScaleY="69062">
        <dgm:presLayoutVars>
          <dgm:chPref val="3"/>
        </dgm:presLayoutVars>
      </dgm:prSet>
      <dgm:spPr/>
      <dgm:t>
        <a:bodyPr/>
        <a:lstStyle/>
        <a:p>
          <a:endParaRPr lang="en-GB"/>
        </a:p>
      </dgm:t>
    </dgm:pt>
    <dgm:pt modelId="{34C7EFA6-DA74-458C-9A2D-F1555DAEAD76}" type="pres">
      <dgm:prSet presAssocID="{1289EE69-4CB4-490C-BBC3-D778DC541C05}" presName="rootConnector" presStyleLbl="node2" presStyleIdx="3" presStyleCnt="4"/>
      <dgm:spPr/>
      <dgm:t>
        <a:bodyPr/>
        <a:lstStyle/>
        <a:p>
          <a:endParaRPr lang="en-GB"/>
        </a:p>
      </dgm:t>
    </dgm:pt>
    <dgm:pt modelId="{A1140AEB-8D2A-4FF1-A7ED-F906D2FD3C3F}" type="pres">
      <dgm:prSet presAssocID="{1289EE69-4CB4-490C-BBC3-D778DC541C05}" presName="hierChild4" presStyleCnt="0"/>
      <dgm:spPr/>
    </dgm:pt>
    <dgm:pt modelId="{746E6F50-3447-4B4F-B1A1-7257AA5F9D12}" type="pres">
      <dgm:prSet presAssocID="{1289EE69-4CB4-490C-BBC3-D778DC541C05}" presName="hierChild5" presStyleCnt="0"/>
      <dgm:spPr/>
    </dgm:pt>
    <dgm:pt modelId="{3916C629-A6D5-4033-9A95-FCBD9D6562DC}" type="pres">
      <dgm:prSet presAssocID="{EE946191-2D2B-4F7F-9F56-E04B1BADD09E}" presName="hierChild3" presStyleCnt="0"/>
      <dgm:spPr/>
    </dgm:pt>
  </dgm:ptLst>
  <dgm:cxnLst>
    <dgm:cxn modelId="{325B66FC-A7AE-496A-8416-1794F2A42484}" type="presOf" srcId="{1289EE69-4CB4-490C-BBC3-D778DC541C05}" destId="{34C7EFA6-DA74-458C-9A2D-F1555DAEAD76}" srcOrd="1" destOrd="0" presId="urn:microsoft.com/office/officeart/2005/8/layout/orgChart1"/>
    <dgm:cxn modelId="{C73AC83F-E9F4-4451-A714-0427C0FC9ED7}" type="presOf" srcId="{14018EE0-9F67-4CB9-97C7-77810817815E}" destId="{0C6731C2-A9DF-4BC5-9381-ED5FCBA567DF}" srcOrd="0" destOrd="0" presId="urn:microsoft.com/office/officeart/2005/8/layout/orgChart1"/>
    <dgm:cxn modelId="{A9CD9A91-7290-478C-8EA2-FF13AB680498}" srcId="{EE946191-2D2B-4F7F-9F56-E04B1BADD09E}" destId="{14018EE0-9F67-4CB9-97C7-77810817815E}" srcOrd="2" destOrd="0" parTransId="{959333E6-925E-458F-ABBD-C4917D1D4B83}" sibTransId="{35CCFCB4-23FB-46EF-BB83-12B5DEE3C17D}"/>
    <dgm:cxn modelId="{29902740-DD6A-45C9-9CE1-D55419C65492}" type="presOf" srcId="{4CD339B8-D4A4-415A-830C-159B5C3BB1B0}" destId="{667ECE53-9C1F-499C-B963-EDAC308BD4DB}" srcOrd="0" destOrd="0" presId="urn:microsoft.com/office/officeart/2005/8/layout/orgChart1"/>
    <dgm:cxn modelId="{BEE27FF6-EA78-4568-A504-8D74FCDEFAC0}" type="presOf" srcId="{959333E6-925E-458F-ABBD-C4917D1D4B83}" destId="{22B9F959-25A8-4AB9-A323-063FCDDE1670}" srcOrd="0" destOrd="0" presId="urn:microsoft.com/office/officeart/2005/8/layout/orgChart1"/>
    <dgm:cxn modelId="{64867F45-3C5F-4095-BCAE-79B51CF17C66}" type="presOf" srcId="{F9E17366-E3EF-4D6B-8722-4550A031B84A}" destId="{897C93FB-FF18-4361-9B83-DB2CEBC4CE9C}" srcOrd="0" destOrd="0" presId="urn:microsoft.com/office/officeart/2005/8/layout/orgChart1"/>
    <dgm:cxn modelId="{93C377CB-2240-46D0-8402-53C376A97D4E}" srcId="{EE946191-2D2B-4F7F-9F56-E04B1BADD09E}" destId="{97213547-0531-44F3-81A6-3543B54FD6AB}" srcOrd="0" destOrd="0" parTransId="{4CD339B8-D4A4-415A-830C-159B5C3BB1B0}" sibTransId="{5A4DC87D-1F7B-43EB-8316-006936E9099A}"/>
    <dgm:cxn modelId="{71E943B6-9CC6-4F8F-B2BB-DA748D9A1AD4}" type="presOf" srcId="{14018EE0-9F67-4CB9-97C7-77810817815E}" destId="{95B58F9A-375D-4A3E-B8BF-77418678F387}" srcOrd="1" destOrd="0" presId="urn:microsoft.com/office/officeart/2005/8/layout/orgChart1"/>
    <dgm:cxn modelId="{B0BE0335-435D-4F60-85D6-9B3ED78E311C}" type="presOf" srcId="{1289EE69-4CB4-490C-BBC3-D778DC541C05}" destId="{A2DAB2F4-B00A-40B8-B813-D892C27BBDA6}" srcOrd="0" destOrd="0" presId="urn:microsoft.com/office/officeart/2005/8/layout/orgChart1"/>
    <dgm:cxn modelId="{C514B8E2-E7FB-492B-A94A-A591D775BAAD}" type="presOf" srcId="{8230B3C7-6CAF-4FD5-B720-652BD0F9A196}" destId="{93E97022-A562-491D-8348-3A897843C279}" srcOrd="0" destOrd="0" presId="urn:microsoft.com/office/officeart/2005/8/layout/orgChart1"/>
    <dgm:cxn modelId="{557889D1-0383-497F-B18F-2103E85D1D61}" type="presOf" srcId="{97213547-0531-44F3-81A6-3543B54FD6AB}" destId="{B9B8DC2F-0E4F-4D99-ABFA-9494272FCFCE}" srcOrd="1" destOrd="0" presId="urn:microsoft.com/office/officeart/2005/8/layout/orgChart1"/>
    <dgm:cxn modelId="{B08DF6C2-9326-4076-AF81-1D88E12DFCA1}" srcId="{EE946191-2D2B-4F7F-9F56-E04B1BADD09E}" destId="{F9E17366-E3EF-4D6B-8722-4550A031B84A}" srcOrd="1" destOrd="0" parTransId="{8230B3C7-6CAF-4FD5-B720-652BD0F9A196}" sibTransId="{DC302EF9-EDD5-497B-AAF8-04553A20A0C5}"/>
    <dgm:cxn modelId="{EBEC5623-16EE-4370-AE53-C52D16AF19E0}" srcId="{EE946191-2D2B-4F7F-9F56-E04B1BADD09E}" destId="{1289EE69-4CB4-490C-BBC3-D778DC541C05}" srcOrd="3" destOrd="0" parTransId="{C90C50B1-7E81-4D1F-B014-9729AB3D52A4}" sibTransId="{00E06F76-E26D-4E1A-A1C3-0FB21841AEE5}"/>
    <dgm:cxn modelId="{7136377B-D281-42C3-B7BD-2AC72E650C5E}" type="presOf" srcId="{C90C50B1-7E81-4D1F-B014-9729AB3D52A4}" destId="{4709FFFE-5603-4A51-A6A0-646BD1A9C5B9}" srcOrd="0" destOrd="0" presId="urn:microsoft.com/office/officeart/2005/8/layout/orgChart1"/>
    <dgm:cxn modelId="{4E2ABAB1-24F8-48DC-A920-9E2018CF8CE8}" type="presOf" srcId="{EE946191-2D2B-4F7F-9F56-E04B1BADD09E}" destId="{20D62D5B-0D87-47E9-A7DE-5A636B2C1C54}" srcOrd="1" destOrd="0" presId="urn:microsoft.com/office/officeart/2005/8/layout/orgChart1"/>
    <dgm:cxn modelId="{2FC8C0F9-7389-4907-9C24-0BA59DE62931}" type="presOf" srcId="{F9E17366-E3EF-4D6B-8722-4550A031B84A}" destId="{EDA8CA9A-3497-4759-A2CB-6EF4C439BE8A}" srcOrd="1" destOrd="0" presId="urn:microsoft.com/office/officeart/2005/8/layout/orgChart1"/>
    <dgm:cxn modelId="{504952B9-9A8D-4AED-BFBC-015C5FC1A0B6}" type="presOf" srcId="{97AAE348-CCE6-429A-8C8B-1CCBA94648F4}" destId="{405C821E-0CE7-42D0-B817-3338CB30BB6D}" srcOrd="0" destOrd="0" presId="urn:microsoft.com/office/officeart/2005/8/layout/orgChart1"/>
    <dgm:cxn modelId="{0A8B484F-0BE5-473C-A04A-D9918EBBDAE1}" srcId="{97AAE348-CCE6-429A-8C8B-1CCBA94648F4}" destId="{EE946191-2D2B-4F7F-9F56-E04B1BADD09E}" srcOrd="0" destOrd="0" parTransId="{DD0CE6B8-F531-4FFA-A390-2E219FAC4D82}" sibTransId="{3F023802-7C0F-48DA-947A-EDB156038416}"/>
    <dgm:cxn modelId="{E4C98FB6-D67D-4CB9-9F00-AEB55775F3D6}" type="presOf" srcId="{97213547-0531-44F3-81A6-3543B54FD6AB}" destId="{63F94787-9D14-4C50-A1EA-41F8CEDED89B}" srcOrd="0" destOrd="0" presId="urn:microsoft.com/office/officeart/2005/8/layout/orgChart1"/>
    <dgm:cxn modelId="{87041272-E23A-42C5-90A6-428650B4B0B8}" type="presOf" srcId="{EE946191-2D2B-4F7F-9F56-E04B1BADD09E}" destId="{E3D030D2-FC34-4DF4-8AD7-1BB464F5ACAA}" srcOrd="0" destOrd="0" presId="urn:microsoft.com/office/officeart/2005/8/layout/orgChart1"/>
    <dgm:cxn modelId="{8B63BBF0-631E-4AE1-83CF-51EF4A8B4931}" type="presParOf" srcId="{405C821E-0CE7-42D0-B817-3338CB30BB6D}" destId="{D4FD8271-A56A-4CC8-AA39-C80D22CC4714}" srcOrd="0" destOrd="0" presId="urn:microsoft.com/office/officeart/2005/8/layout/orgChart1"/>
    <dgm:cxn modelId="{25E41BD5-0F88-4ABB-803C-593CCD80B2C3}" type="presParOf" srcId="{D4FD8271-A56A-4CC8-AA39-C80D22CC4714}" destId="{24836FF7-D50D-4853-B001-FD32FA3CBCC8}" srcOrd="0" destOrd="0" presId="urn:microsoft.com/office/officeart/2005/8/layout/orgChart1"/>
    <dgm:cxn modelId="{AF3E3475-F017-46BD-95A0-07AAFC76C4A8}" type="presParOf" srcId="{24836FF7-D50D-4853-B001-FD32FA3CBCC8}" destId="{E3D030D2-FC34-4DF4-8AD7-1BB464F5ACAA}" srcOrd="0" destOrd="0" presId="urn:microsoft.com/office/officeart/2005/8/layout/orgChart1"/>
    <dgm:cxn modelId="{4294C0B8-49B3-46DB-8E45-7596D7E0278B}" type="presParOf" srcId="{24836FF7-D50D-4853-B001-FD32FA3CBCC8}" destId="{20D62D5B-0D87-47E9-A7DE-5A636B2C1C54}" srcOrd="1" destOrd="0" presId="urn:microsoft.com/office/officeart/2005/8/layout/orgChart1"/>
    <dgm:cxn modelId="{36CAB1EA-234D-422C-85D9-770A44CB9A59}" type="presParOf" srcId="{D4FD8271-A56A-4CC8-AA39-C80D22CC4714}" destId="{F19A8552-C799-4B54-B95D-C0EC40E9FBA1}" srcOrd="1" destOrd="0" presId="urn:microsoft.com/office/officeart/2005/8/layout/orgChart1"/>
    <dgm:cxn modelId="{1786CEFB-C143-473F-A05E-CAB7E8B9B877}" type="presParOf" srcId="{F19A8552-C799-4B54-B95D-C0EC40E9FBA1}" destId="{667ECE53-9C1F-499C-B963-EDAC308BD4DB}" srcOrd="0" destOrd="0" presId="urn:microsoft.com/office/officeart/2005/8/layout/orgChart1"/>
    <dgm:cxn modelId="{70AFC438-DBB8-4430-B703-0D810DE5B69E}" type="presParOf" srcId="{F19A8552-C799-4B54-B95D-C0EC40E9FBA1}" destId="{92C2672D-E835-483F-9D3E-381DF3583569}" srcOrd="1" destOrd="0" presId="urn:microsoft.com/office/officeart/2005/8/layout/orgChart1"/>
    <dgm:cxn modelId="{09453C8C-30D6-4A7F-92A2-11EFD196DF30}" type="presParOf" srcId="{92C2672D-E835-483F-9D3E-381DF3583569}" destId="{855E4550-E5EE-4106-90F3-A6BD285830F9}" srcOrd="0" destOrd="0" presId="urn:microsoft.com/office/officeart/2005/8/layout/orgChart1"/>
    <dgm:cxn modelId="{C844D014-B5F8-4D05-82EF-42FDDC1D60A2}" type="presParOf" srcId="{855E4550-E5EE-4106-90F3-A6BD285830F9}" destId="{63F94787-9D14-4C50-A1EA-41F8CEDED89B}" srcOrd="0" destOrd="0" presId="urn:microsoft.com/office/officeart/2005/8/layout/orgChart1"/>
    <dgm:cxn modelId="{C0155497-6530-4CAD-8842-BFC081FAC11C}" type="presParOf" srcId="{855E4550-E5EE-4106-90F3-A6BD285830F9}" destId="{B9B8DC2F-0E4F-4D99-ABFA-9494272FCFCE}" srcOrd="1" destOrd="0" presId="urn:microsoft.com/office/officeart/2005/8/layout/orgChart1"/>
    <dgm:cxn modelId="{C12BEF04-7328-4C26-B3E0-BA8CA3EEEB1B}" type="presParOf" srcId="{92C2672D-E835-483F-9D3E-381DF3583569}" destId="{4AD00B3F-6B24-40C6-BD04-3A94AE2C6A83}" srcOrd="1" destOrd="0" presId="urn:microsoft.com/office/officeart/2005/8/layout/orgChart1"/>
    <dgm:cxn modelId="{57324C46-9E77-43AA-8DD8-4C5B8EDE1789}" type="presParOf" srcId="{92C2672D-E835-483F-9D3E-381DF3583569}" destId="{97D0C7C9-2A10-4837-BA41-DE7F5865FEA5}" srcOrd="2" destOrd="0" presId="urn:microsoft.com/office/officeart/2005/8/layout/orgChart1"/>
    <dgm:cxn modelId="{8B798A9B-96E7-4636-8215-E6888B293BBE}" type="presParOf" srcId="{F19A8552-C799-4B54-B95D-C0EC40E9FBA1}" destId="{93E97022-A562-491D-8348-3A897843C279}" srcOrd="2" destOrd="0" presId="urn:microsoft.com/office/officeart/2005/8/layout/orgChart1"/>
    <dgm:cxn modelId="{3B949452-18FC-4F97-AF8E-FF76BB9CDAE8}" type="presParOf" srcId="{F19A8552-C799-4B54-B95D-C0EC40E9FBA1}" destId="{67567FB9-7D1C-4437-88FE-113A84BE303C}" srcOrd="3" destOrd="0" presId="urn:microsoft.com/office/officeart/2005/8/layout/orgChart1"/>
    <dgm:cxn modelId="{A11C3431-A0C3-4F50-A88F-77B42703751C}" type="presParOf" srcId="{67567FB9-7D1C-4437-88FE-113A84BE303C}" destId="{765D114E-40A3-4DFF-AE76-38462F8BE39A}" srcOrd="0" destOrd="0" presId="urn:microsoft.com/office/officeart/2005/8/layout/orgChart1"/>
    <dgm:cxn modelId="{887EBAD2-21AE-4B19-8B11-CE0AB716C4AE}" type="presParOf" srcId="{765D114E-40A3-4DFF-AE76-38462F8BE39A}" destId="{897C93FB-FF18-4361-9B83-DB2CEBC4CE9C}" srcOrd="0" destOrd="0" presId="urn:microsoft.com/office/officeart/2005/8/layout/orgChart1"/>
    <dgm:cxn modelId="{9770F647-5408-44E5-A8BF-4E9C70A86940}" type="presParOf" srcId="{765D114E-40A3-4DFF-AE76-38462F8BE39A}" destId="{EDA8CA9A-3497-4759-A2CB-6EF4C439BE8A}" srcOrd="1" destOrd="0" presId="urn:microsoft.com/office/officeart/2005/8/layout/orgChart1"/>
    <dgm:cxn modelId="{1797C7EB-47EF-4A02-9E96-01458E608DAE}" type="presParOf" srcId="{67567FB9-7D1C-4437-88FE-113A84BE303C}" destId="{39B78362-13D1-4642-A656-BC55420D44F1}" srcOrd="1" destOrd="0" presId="urn:microsoft.com/office/officeart/2005/8/layout/orgChart1"/>
    <dgm:cxn modelId="{8B112136-9F2F-415C-80EC-F0A804B87AAD}" type="presParOf" srcId="{67567FB9-7D1C-4437-88FE-113A84BE303C}" destId="{E079B2F0-A8CC-46CC-8A8C-3192C616FDF5}" srcOrd="2" destOrd="0" presId="urn:microsoft.com/office/officeart/2005/8/layout/orgChart1"/>
    <dgm:cxn modelId="{578F416A-FDAB-43FA-9795-197B67F6465F}" type="presParOf" srcId="{F19A8552-C799-4B54-B95D-C0EC40E9FBA1}" destId="{22B9F959-25A8-4AB9-A323-063FCDDE1670}" srcOrd="4" destOrd="0" presId="urn:microsoft.com/office/officeart/2005/8/layout/orgChart1"/>
    <dgm:cxn modelId="{D4DF2CA5-B165-4C94-9EED-C5715705A508}" type="presParOf" srcId="{F19A8552-C799-4B54-B95D-C0EC40E9FBA1}" destId="{652FFAEE-7D48-4451-8E0F-CE991AC88D34}" srcOrd="5" destOrd="0" presId="urn:microsoft.com/office/officeart/2005/8/layout/orgChart1"/>
    <dgm:cxn modelId="{E36E6454-D15C-40E3-8745-6D288FB73C70}" type="presParOf" srcId="{652FFAEE-7D48-4451-8E0F-CE991AC88D34}" destId="{D47451A7-BA32-4DE8-B36F-B472A7FC7B87}" srcOrd="0" destOrd="0" presId="urn:microsoft.com/office/officeart/2005/8/layout/orgChart1"/>
    <dgm:cxn modelId="{5B04097A-516B-441D-B578-78FA3D5C6379}" type="presParOf" srcId="{D47451A7-BA32-4DE8-B36F-B472A7FC7B87}" destId="{0C6731C2-A9DF-4BC5-9381-ED5FCBA567DF}" srcOrd="0" destOrd="0" presId="urn:microsoft.com/office/officeart/2005/8/layout/orgChart1"/>
    <dgm:cxn modelId="{593B5BC2-BE10-458D-9CBF-412D5A7F68A1}" type="presParOf" srcId="{D47451A7-BA32-4DE8-B36F-B472A7FC7B87}" destId="{95B58F9A-375D-4A3E-B8BF-77418678F387}" srcOrd="1" destOrd="0" presId="urn:microsoft.com/office/officeart/2005/8/layout/orgChart1"/>
    <dgm:cxn modelId="{ACA71FB8-AB5F-44BC-AC26-3A7B3CD509E7}" type="presParOf" srcId="{652FFAEE-7D48-4451-8E0F-CE991AC88D34}" destId="{A1DDC36F-1B33-45D8-A8B7-7819B8EA4BE3}" srcOrd="1" destOrd="0" presId="urn:microsoft.com/office/officeart/2005/8/layout/orgChart1"/>
    <dgm:cxn modelId="{58DB105F-9D03-4589-9C4A-3C27D94D09D0}" type="presParOf" srcId="{652FFAEE-7D48-4451-8E0F-CE991AC88D34}" destId="{72B227EC-309A-435E-ACBA-21CB28429D20}" srcOrd="2" destOrd="0" presId="urn:microsoft.com/office/officeart/2005/8/layout/orgChart1"/>
    <dgm:cxn modelId="{FADA6697-8E2B-4612-BDF9-16B62FF27DC4}" type="presParOf" srcId="{F19A8552-C799-4B54-B95D-C0EC40E9FBA1}" destId="{4709FFFE-5603-4A51-A6A0-646BD1A9C5B9}" srcOrd="6" destOrd="0" presId="urn:microsoft.com/office/officeart/2005/8/layout/orgChart1"/>
    <dgm:cxn modelId="{92B9B47D-B99D-4127-9F98-413F12C42C59}" type="presParOf" srcId="{F19A8552-C799-4B54-B95D-C0EC40E9FBA1}" destId="{71A7DEF5-5D89-4FF4-B3CA-6414CBAEF574}" srcOrd="7" destOrd="0" presId="urn:microsoft.com/office/officeart/2005/8/layout/orgChart1"/>
    <dgm:cxn modelId="{974B8E2C-999F-4A58-85C3-5D3583F66F98}" type="presParOf" srcId="{71A7DEF5-5D89-4FF4-B3CA-6414CBAEF574}" destId="{31D01151-DAB8-4854-AB20-AD9EDC60718E}" srcOrd="0" destOrd="0" presId="urn:microsoft.com/office/officeart/2005/8/layout/orgChart1"/>
    <dgm:cxn modelId="{F35E5401-F541-45E3-A2F9-EC43564855F0}" type="presParOf" srcId="{31D01151-DAB8-4854-AB20-AD9EDC60718E}" destId="{A2DAB2F4-B00A-40B8-B813-D892C27BBDA6}" srcOrd="0" destOrd="0" presId="urn:microsoft.com/office/officeart/2005/8/layout/orgChart1"/>
    <dgm:cxn modelId="{D86FF59A-FD59-4E5F-805F-DCE064AF345E}" type="presParOf" srcId="{31D01151-DAB8-4854-AB20-AD9EDC60718E}" destId="{34C7EFA6-DA74-458C-9A2D-F1555DAEAD76}" srcOrd="1" destOrd="0" presId="urn:microsoft.com/office/officeart/2005/8/layout/orgChart1"/>
    <dgm:cxn modelId="{BB94811B-12F3-43CA-8004-5EFD7B5F127A}" type="presParOf" srcId="{71A7DEF5-5D89-4FF4-B3CA-6414CBAEF574}" destId="{A1140AEB-8D2A-4FF1-A7ED-F906D2FD3C3F}" srcOrd="1" destOrd="0" presId="urn:microsoft.com/office/officeart/2005/8/layout/orgChart1"/>
    <dgm:cxn modelId="{1E566AB7-572C-44CE-9569-6A4363C8143C}" type="presParOf" srcId="{71A7DEF5-5D89-4FF4-B3CA-6414CBAEF574}" destId="{746E6F50-3447-4B4F-B1A1-7257AA5F9D12}" srcOrd="2" destOrd="0" presId="urn:microsoft.com/office/officeart/2005/8/layout/orgChart1"/>
    <dgm:cxn modelId="{6AB97EEE-E47C-4C02-89F8-D242AEA89B3F}" type="presParOf" srcId="{D4FD8271-A56A-4CC8-AA39-C80D22CC4714}" destId="{3916C629-A6D5-4033-9A95-FCBD9D6562DC}" srcOrd="2" destOrd="0" presId="urn:microsoft.com/office/officeart/2005/8/layout/orgChart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5FECA97-B926-4248-9E33-1A729E4A16E7}" type="doc">
      <dgm:prSet loTypeId="urn:microsoft.com/office/officeart/2005/8/layout/process3" loCatId="process" qsTypeId="urn:microsoft.com/office/officeart/2005/8/quickstyle/simple1" qsCatId="simple" csTypeId="urn:microsoft.com/office/officeart/2005/8/colors/accent1_2" csCatId="accent1" phldr="1"/>
      <dgm:spPr/>
      <dgm:t>
        <a:bodyPr/>
        <a:lstStyle/>
        <a:p>
          <a:endParaRPr lang="en-GB"/>
        </a:p>
      </dgm:t>
    </dgm:pt>
    <dgm:pt modelId="{35A894F1-CEDF-4A1E-A9AA-EC62A41CE47B}">
      <dgm:prSet phldrT="[Text]"/>
      <dgm:spPr>
        <a:solidFill>
          <a:schemeClr val="accent6"/>
        </a:solidFill>
        <a:ln>
          <a:noFill/>
        </a:ln>
      </dgm:spPr>
      <dgm:t>
        <a:bodyPr/>
        <a:lstStyle/>
        <a:p>
          <a:r>
            <a:rPr lang="en-GB" b="1" dirty="0" smtClean="0">
              <a:solidFill>
                <a:schemeClr val="bg1"/>
              </a:solidFill>
              <a:latin typeface="Arial Narrow" panose="020B0606020202030204" pitchFamily="34" charset="0"/>
            </a:rPr>
            <a:t>Introduction</a:t>
          </a:r>
          <a:endParaRPr lang="en-GB" b="1" dirty="0">
            <a:solidFill>
              <a:schemeClr val="bg1"/>
            </a:solidFill>
            <a:latin typeface="Arial Narrow" panose="020B0606020202030204" pitchFamily="34" charset="0"/>
          </a:endParaRPr>
        </a:p>
      </dgm:t>
    </dgm:pt>
    <dgm:pt modelId="{DE82EF4B-874E-4895-A961-6A0490B74EF0}" type="parTrans" cxnId="{8EB41AE0-0FCA-44F1-B55A-A4FB6340B8CA}">
      <dgm:prSet/>
      <dgm:spPr/>
      <dgm:t>
        <a:bodyPr/>
        <a:lstStyle/>
        <a:p>
          <a:endParaRPr lang="en-GB">
            <a:latin typeface="Arial Narrow" panose="020B0606020202030204" pitchFamily="34" charset="0"/>
          </a:endParaRPr>
        </a:p>
      </dgm:t>
    </dgm:pt>
    <dgm:pt modelId="{77BD74EB-0706-4722-A07E-F56C81C9CCA3}" type="sibTrans" cxnId="{8EB41AE0-0FCA-44F1-B55A-A4FB6340B8CA}">
      <dgm:prSet/>
      <dgm:spPr>
        <a:solidFill>
          <a:schemeClr val="bg2">
            <a:lumMod val="75000"/>
          </a:schemeClr>
        </a:solidFill>
      </dgm:spPr>
      <dgm:t>
        <a:bodyPr/>
        <a:lstStyle/>
        <a:p>
          <a:endParaRPr lang="en-GB">
            <a:latin typeface="Arial Narrow" panose="020B0606020202030204" pitchFamily="34" charset="0"/>
          </a:endParaRPr>
        </a:p>
      </dgm:t>
    </dgm:pt>
    <dgm:pt modelId="{E2CEEC32-5250-4C23-B2B4-1EC328EAFF6F}">
      <dgm:prSet phldrT="[Text]"/>
      <dgm:spPr>
        <a:ln>
          <a:solidFill>
            <a:schemeClr val="bg2"/>
          </a:solidFill>
        </a:ln>
      </dgm:spPr>
      <dgm:t>
        <a:bodyPr/>
        <a:lstStyle/>
        <a:p>
          <a:r>
            <a:rPr lang="en-GB" dirty="0" smtClean="0">
              <a:latin typeface="Arial Narrow" panose="020B0606020202030204" pitchFamily="34" charset="0"/>
            </a:rPr>
            <a:t>Read me</a:t>
          </a:r>
          <a:endParaRPr lang="en-GB" dirty="0">
            <a:latin typeface="Arial Narrow" panose="020B0606020202030204" pitchFamily="34" charset="0"/>
          </a:endParaRPr>
        </a:p>
      </dgm:t>
    </dgm:pt>
    <dgm:pt modelId="{8691278C-AC79-43E4-B3AB-C9421AABFBC7}" type="parTrans" cxnId="{1B06EB5E-6260-4B80-B945-84CA8373BE94}">
      <dgm:prSet/>
      <dgm:spPr/>
      <dgm:t>
        <a:bodyPr/>
        <a:lstStyle/>
        <a:p>
          <a:endParaRPr lang="en-GB">
            <a:latin typeface="Arial Narrow" panose="020B0606020202030204" pitchFamily="34" charset="0"/>
          </a:endParaRPr>
        </a:p>
      </dgm:t>
    </dgm:pt>
    <dgm:pt modelId="{DF7D70E7-29E5-4726-9F49-60162B2C61F5}" type="sibTrans" cxnId="{1B06EB5E-6260-4B80-B945-84CA8373BE94}">
      <dgm:prSet/>
      <dgm:spPr/>
      <dgm:t>
        <a:bodyPr/>
        <a:lstStyle/>
        <a:p>
          <a:endParaRPr lang="en-GB">
            <a:latin typeface="Arial Narrow" panose="020B0606020202030204" pitchFamily="34" charset="0"/>
          </a:endParaRPr>
        </a:p>
      </dgm:t>
    </dgm:pt>
    <dgm:pt modelId="{13D95F6E-13F7-4081-80C7-AC40716EDCF7}">
      <dgm:prSet phldrT="[Text]"/>
      <dgm:spPr>
        <a:solidFill>
          <a:schemeClr val="accent1">
            <a:lumMod val="50000"/>
          </a:schemeClr>
        </a:solidFill>
        <a:ln>
          <a:noFill/>
        </a:ln>
      </dgm:spPr>
      <dgm:t>
        <a:bodyPr/>
        <a:lstStyle/>
        <a:p>
          <a:r>
            <a:rPr lang="en-GB" b="1" dirty="0" smtClean="0">
              <a:solidFill>
                <a:schemeClr val="bg1"/>
              </a:solidFill>
              <a:latin typeface="Arial Narrow" panose="020B0606020202030204" pitchFamily="34" charset="0"/>
            </a:rPr>
            <a:t>Quantitative assessment </a:t>
          </a:r>
          <a:endParaRPr lang="en-GB" b="1" dirty="0">
            <a:solidFill>
              <a:schemeClr val="bg1"/>
            </a:solidFill>
            <a:latin typeface="Arial Narrow" panose="020B0606020202030204" pitchFamily="34" charset="0"/>
          </a:endParaRPr>
        </a:p>
      </dgm:t>
    </dgm:pt>
    <dgm:pt modelId="{A49AF392-A7AD-4801-95E7-A4E984302CAE}" type="parTrans" cxnId="{CF9C2FA7-5F27-469D-AB1A-8ADF756A0E30}">
      <dgm:prSet/>
      <dgm:spPr/>
      <dgm:t>
        <a:bodyPr/>
        <a:lstStyle/>
        <a:p>
          <a:endParaRPr lang="en-GB">
            <a:latin typeface="Arial Narrow" panose="020B0606020202030204" pitchFamily="34" charset="0"/>
          </a:endParaRPr>
        </a:p>
      </dgm:t>
    </dgm:pt>
    <dgm:pt modelId="{90BEAE93-4AA2-4955-A40A-CD1FD9AC6244}" type="sibTrans" cxnId="{CF9C2FA7-5F27-469D-AB1A-8ADF756A0E30}">
      <dgm:prSet/>
      <dgm:spPr>
        <a:solidFill>
          <a:schemeClr val="bg2">
            <a:lumMod val="75000"/>
          </a:schemeClr>
        </a:solidFill>
      </dgm:spPr>
      <dgm:t>
        <a:bodyPr/>
        <a:lstStyle/>
        <a:p>
          <a:endParaRPr lang="en-GB">
            <a:latin typeface="Arial Narrow" panose="020B0606020202030204" pitchFamily="34" charset="0"/>
          </a:endParaRPr>
        </a:p>
      </dgm:t>
    </dgm:pt>
    <dgm:pt modelId="{4026F036-5A80-4DE0-BE6C-C18B59A79EA1}">
      <dgm:prSet phldrT="[Text]"/>
      <dgm:spPr>
        <a:ln>
          <a:solidFill>
            <a:schemeClr val="bg2"/>
          </a:solidFill>
        </a:ln>
      </dgm:spPr>
      <dgm:t>
        <a:bodyPr/>
        <a:lstStyle/>
        <a:p>
          <a:r>
            <a:rPr lang="en-GB" dirty="0" smtClean="0">
              <a:latin typeface="Arial Narrow" panose="020B0606020202030204" pitchFamily="34" charset="0"/>
            </a:rPr>
            <a:t>Input data</a:t>
          </a:r>
          <a:endParaRPr lang="en-GB" dirty="0">
            <a:latin typeface="Arial Narrow" panose="020B0606020202030204" pitchFamily="34" charset="0"/>
          </a:endParaRPr>
        </a:p>
      </dgm:t>
    </dgm:pt>
    <dgm:pt modelId="{E2F16B05-B99C-49F2-820F-91C95ABEBF75}" type="parTrans" cxnId="{728C8EFC-0E6A-48DD-A6EA-9F5846A99394}">
      <dgm:prSet/>
      <dgm:spPr/>
      <dgm:t>
        <a:bodyPr/>
        <a:lstStyle/>
        <a:p>
          <a:endParaRPr lang="en-GB">
            <a:latin typeface="Arial Narrow" panose="020B0606020202030204" pitchFamily="34" charset="0"/>
          </a:endParaRPr>
        </a:p>
      </dgm:t>
    </dgm:pt>
    <dgm:pt modelId="{76AD0A61-10CB-496A-8056-55D5233AFAA3}" type="sibTrans" cxnId="{728C8EFC-0E6A-48DD-A6EA-9F5846A99394}">
      <dgm:prSet/>
      <dgm:spPr/>
      <dgm:t>
        <a:bodyPr/>
        <a:lstStyle/>
        <a:p>
          <a:endParaRPr lang="en-GB">
            <a:latin typeface="Arial Narrow" panose="020B0606020202030204" pitchFamily="34" charset="0"/>
          </a:endParaRPr>
        </a:p>
      </dgm:t>
    </dgm:pt>
    <dgm:pt modelId="{D0257248-64F7-425F-9F0D-9E72A1B11222}">
      <dgm:prSet phldrT="[Text]"/>
      <dgm:spPr>
        <a:solidFill>
          <a:srgbClr val="7030A0"/>
        </a:solidFill>
        <a:ln>
          <a:noFill/>
        </a:ln>
      </dgm:spPr>
      <dgm:t>
        <a:bodyPr/>
        <a:lstStyle/>
        <a:p>
          <a:r>
            <a:rPr lang="en-GB" b="1" dirty="0" smtClean="0">
              <a:solidFill>
                <a:schemeClr val="bg1"/>
              </a:solidFill>
              <a:latin typeface="Arial Narrow" panose="020B0606020202030204" pitchFamily="34" charset="0"/>
            </a:rPr>
            <a:t>Qualitative assessment - Questionnaires</a:t>
          </a:r>
          <a:endParaRPr lang="en-GB" b="1" dirty="0">
            <a:solidFill>
              <a:schemeClr val="bg1"/>
            </a:solidFill>
            <a:latin typeface="Arial Narrow" panose="020B0606020202030204" pitchFamily="34" charset="0"/>
          </a:endParaRPr>
        </a:p>
      </dgm:t>
    </dgm:pt>
    <dgm:pt modelId="{6119FC51-CDA0-40FD-8729-6FD170D3AF65}" type="parTrans" cxnId="{CDDA523C-2CFE-4E2B-972D-C601908A4C83}">
      <dgm:prSet/>
      <dgm:spPr/>
      <dgm:t>
        <a:bodyPr/>
        <a:lstStyle/>
        <a:p>
          <a:endParaRPr lang="en-GB">
            <a:latin typeface="Arial Narrow" panose="020B0606020202030204" pitchFamily="34" charset="0"/>
          </a:endParaRPr>
        </a:p>
      </dgm:t>
    </dgm:pt>
    <dgm:pt modelId="{AFC41180-E0D0-42F3-A6F4-2140EBA94E63}" type="sibTrans" cxnId="{CDDA523C-2CFE-4E2B-972D-C601908A4C83}">
      <dgm:prSet/>
      <dgm:spPr>
        <a:solidFill>
          <a:schemeClr val="bg2">
            <a:lumMod val="75000"/>
          </a:schemeClr>
        </a:solidFill>
      </dgm:spPr>
      <dgm:t>
        <a:bodyPr/>
        <a:lstStyle/>
        <a:p>
          <a:endParaRPr lang="en-GB">
            <a:latin typeface="Arial Narrow" panose="020B0606020202030204" pitchFamily="34" charset="0"/>
          </a:endParaRPr>
        </a:p>
      </dgm:t>
    </dgm:pt>
    <dgm:pt modelId="{4576AC0F-6F9D-414A-BE1C-1D4605434B0F}">
      <dgm:prSet phldrT="[Text]"/>
      <dgm:spPr>
        <a:ln>
          <a:solidFill>
            <a:schemeClr val="bg2"/>
          </a:solidFill>
        </a:ln>
      </dgm:spPr>
      <dgm:t>
        <a:bodyPr/>
        <a:lstStyle/>
        <a:p>
          <a:r>
            <a:rPr lang="en-GB" dirty="0" smtClean="0">
              <a:latin typeface="Arial Narrow" panose="020B0606020202030204" pitchFamily="34" charset="0"/>
            </a:rPr>
            <a:t>Distribution assessment</a:t>
          </a:r>
          <a:endParaRPr lang="en-GB" dirty="0">
            <a:latin typeface="Arial Narrow" panose="020B0606020202030204" pitchFamily="34" charset="0"/>
          </a:endParaRPr>
        </a:p>
      </dgm:t>
    </dgm:pt>
    <dgm:pt modelId="{203FDE94-8C99-433E-B160-CA05F36ED121}" type="parTrans" cxnId="{30E91D65-F107-443E-8AE9-40EC93FD53B8}">
      <dgm:prSet/>
      <dgm:spPr/>
      <dgm:t>
        <a:bodyPr/>
        <a:lstStyle/>
        <a:p>
          <a:endParaRPr lang="en-GB">
            <a:latin typeface="Arial Narrow" panose="020B0606020202030204" pitchFamily="34" charset="0"/>
          </a:endParaRPr>
        </a:p>
      </dgm:t>
    </dgm:pt>
    <dgm:pt modelId="{FCD99F42-0E37-4096-BD9F-F8D5E9B64208}" type="sibTrans" cxnId="{30E91D65-F107-443E-8AE9-40EC93FD53B8}">
      <dgm:prSet/>
      <dgm:spPr/>
      <dgm:t>
        <a:bodyPr/>
        <a:lstStyle/>
        <a:p>
          <a:endParaRPr lang="en-GB">
            <a:latin typeface="Arial Narrow" panose="020B0606020202030204" pitchFamily="34" charset="0"/>
          </a:endParaRPr>
        </a:p>
      </dgm:t>
    </dgm:pt>
    <dgm:pt modelId="{01B410E2-C555-4DB1-97A4-FCE40943D5E9}">
      <dgm:prSet phldrT="[Text]"/>
      <dgm:spPr>
        <a:ln>
          <a:solidFill>
            <a:schemeClr val="bg2"/>
          </a:solidFill>
        </a:ln>
      </dgm:spPr>
      <dgm:t>
        <a:bodyPr/>
        <a:lstStyle/>
        <a:p>
          <a:r>
            <a:rPr lang="en-GB" dirty="0" smtClean="0">
              <a:latin typeface="Arial Narrow" panose="020B0606020202030204" pitchFamily="34" charset="0"/>
            </a:rPr>
            <a:t>Glossary</a:t>
          </a:r>
          <a:endParaRPr lang="en-GB" dirty="0">
            <a:latin typeface="Arial Narrow" panose="020B0606020202030204" pitchFamily="34" charset="0"/>
          </a:endParaRPr>
        </a:p>
      </dgm:t>
    </dgm:pt>
    <dgm:pt modelId="{4C6BCA87-3046-401C-B2E6-E6B456F3AF23}" type="parTrans" cxnId="{A56A951F-35A6-42E5-B4CD-CAC61903C4CE}">
      <dgm:prSet/>
      <dgm:spPr/>
      <dgm:t>
        <a:bodyPr/>
        <a:lstStyle/>
        <a:p>
          <a:endParaRPr lang="en-GB">
            <a:latin typeface="Arial Narrow" panose="020B0606020202030204" pitchFamily="34" charset="0"/>
          </a:endParaRPr>
        </a:p>
      </dgm:t>
    </dgm:pt>
    <dgm:pt modelId="{C52FEFEA-621A-4A40-86E6-8E58EB957766}" type="sibTrans" cxnId="{A56A951F-35A6-42E5-B4CD-CAC61903C4CE}">
      <dgm:prSet/>
      <dgm:spPr/>
      <dgm:t>
        <a:bodyPr/>
        <a:lstStyle/>
        <a:p>
          <a:endParaRPr lang="en-GB">
            <a:latin typeface="Arial Narrow" panose="020B0606020202030204" pitchFamily="34" charset="0"/>
          </a:endParaRPr>
        </a:p>
      </dgm:t>
    </dgm:pt>
    <dgm:pt modelId="{5344B9FA-9DDE-420B-A9C7-7504DF056C21}">
      <dgm:prSet phldrT="[Text]"/>
      <dgm:spPr>
        <a:ln>
          <a:solidFill>
            <a:schemeClr val="bg2"/>
          </a:solidFill>
        </a:ln>
      </dgm:spPr>
      <dgm:t>
        <a:bodyPr/>
        <a:lstStyle/>
        <a:p>
          <a:r>
            <a:rPr lang="en-GB" dirty="0" smtClean="0">
              <a:latin typeface="Arial Narrow" panose="020B0606020202030204" pitchFamily="34" charset="0"/>
            </a:rPr>
            <a:t>Organisational and operational assessment </a:t>
          </a:r>
          <a:endParaRPr lang="en-GB" dirty="0">
            <a:latin typeface="Arial Narrow" panose="020B0606020202030204" pitchFamily="34" charset="0"/>
          </a:endParaRPr>
        </a:p>
      </dgm:t>
    </dgm:pt>
    <dgm:pt modelId="{F1CFC2A2-80DE-48D9-A5AE-3413983629CB}" type="parTrans" cxnId="{D6C4C8A3-588B-47E8-9477-AD2E10674E1A}">
      <dgm:prSet/>
      <dgm:spPr/>
      <dgm:t>
        <a:bodyPr/>
        <a:lstStyle/>
        <a:p>
          <a:endParaRPr lang="en-GB">
            <a:latin typeface="Arial Narrow" panose="020B0606020202030204" pitchFamily="34" charset="0"/>
          </a:endParaRPr>
        </a:p>
      </dgm:t>
    </dgm:pt>
    <dgm:pt modelId="{A5A1ACFA-CF96-41A6-B8B7-64A795010EB0}" type="sibTrans" cxnId="{D6C4C8A3-588B-47E8-9477-AD2E10674E1A}">
      <dgm:prSet/>
      <dgm:spPr/>
      <dgm:t>
        <a:bodyPr/>
        <a:lstStyle/>
        <a:p>
          <a:endParaRPr lang="en-GB">
            <a:latin typeface="Arial Narrow" panose="020B0606020202030204" pitchFamily="34" charset="0"/>
          </a:endParaRPr>
        </a:p>
      </dgm:t>
    </dgm:pt>
    <dgm:pt modelId="{DC358F98-F87D-4DAF-818C-8FA3A35856A8}">
      <dgm:prSet phldrT="[Text]"/>
      <dgm:spPr>
        <a:ln>
          <a:solidFill>
            <a:schemeClr val="bg2"/>
          </a:solidFill>
        </a:ln>
      </dgm:spPr>
      <dgm:t>
        <a:bodyPr/>
        <a:lstStyle/>
        <a:p>
          <a:r>
            <a:rPr lang="en-GB" dirty="0" smtClean="0">
              <a:latin typeface="Arial Narrow" panose="020B0606020202030204" pitchFamily="34" charset="0"/>
            </a:rPr>
            <a:t>Marketing assessment</a:t>
          </a:r>
          <a:endParaRPr lang="en-GB" dirty="0">
            <a:latin typeface="Arial Narrow" panose="020B0606020202030204" pitchFamily="34" charset="0"/>
          </a:endParaRPr>
        </a:p>
      </dgm:t>
    </dgm:pt>
    <dgm:pt modelId="{BC6A1A15-5A1A-4B5D-AFD6-511F1BC93512}" type="parTrans" cxnId="{8A1E4A8E-9824-4245-8942-C7C8F0E8355E}">
      <dgm:prSet/>
      <dgm:spPr/>
      <dgm:t>
        <a:bodyPr/>
        <a:lstStyle/>
        <a:p>
          <a:endParaRPr lang="en-GB">
            <a:latin typeface="Arial Narrow" panose="020B0606020202030204" pitchFamily="34" charset="0"/>
          </a:endParaRPr>
        </a:p>
      </dgm:t>
    </dgm:pt>
    <dgm:pt modelId="{A74480A0-ADDE-4061-A4FC-89D6E0B41951}" type="sibTrans" cxnId="{8A1E4A8E-9824-4245-8942-C7C8F0E8355E}">
      <dgm:prSet/>
      <dgm:spPr/>
      <dgm:t>
        <a:bodyPr/>
        <a:lstStyle/>
        <a:p>
          <a:endParaRPr lang="en-GB">
            <a:latin typeface="Arial Narrow" panose="020B0606020202030204" pitchFamily="34" charset="0"/>
          </a:endParaRPr>
        </a:p>
      </dgm:t>
    </dgm:pt>
    <dgm:pt modelId="{5FB2C397-66ED-47D4-AC20-3436872F4549}">
      <dgm:prSet phldrT="[Text]"/>
      <dgm:spPr>
        <a:solidFill>
          <a:srgbClr val="002060"/>
        </a:solidFill>
        <a:ln>
          <a:noFill/>
        </a:ln>
      </dgm:spPr>
      <dgm:t>
        <a:bodyPr/>
        <a:lstStyle/>
        <a:p>
          <a:r>
            <a:rPr lang="en-GB" b="1" dirty="0" smtClean="0">
              <a:solidFill>
                <a:schemeClr val="bg1"/>
              </a:solidFill>
              <a:latin typeface="Arial Narrow" panose="020B0606020202030204" pitchFamily="34" charset="0"/>
            </a:rPr>
            <a:t>Results</a:t>
          </a:r>
          <a:endParaRPr lang="en-GB" b="1" dirty="0">
            <a:solidFill>
              <a:schemeClr val="bg1"/>
            </a:solidFill>
            <a:latin typeface="Arial Narrow" panose="020B0606020202030204" pitchFamily="34" charset="0"/>
          </a:endParaRPr>
        </a:p>
      </dgm:t>
    </dgm:pt>
    <dgm:pt modelId="{3CF88827-4C17-4EC0-AE18-1FDF21637FCA}" type="parTrans" cxnId="{88703F32-53E6-4429-A24C-7714D1268449}">
      <dgm:prSet/>
      <dgm:spPr/>
      <dgm:t>
        <a:bodyPr/>
        <a:lstStyle/>
        <a:p>
          <a:endParaRPr lang="en-GB">
            <a:latin typeface="Arial Narrow" panose="020B0606020202030204" pitchFamily="34" charset="0"/>
          </a:endParaRPr>
        </a:p>
      </dgm:t>
    </dgm:pt>
    <dgm:pt modelId="{3BEE6541-F809-4EC4-8FF5-003284CE5E00}" type="sibTrans" cxnId="{88703F32-53E6-4429-A24C-7714D1268449}">
      <dgm:prSet/>
      <dgm:spPr/>
      <dgm:t>
        <a:bodyPr/>
        <a:lstStyle/>
        <a:p>
          <a:endParaRPr lang="en-GB">
            <a:latin typeface="Arial Narrow" panose="020B0606020202030204" pitchFamily="34" charset="0"/>
          </a:endParaRPr>
        </a:p>
      </dgm:t>
    </dgm:pt>
    <dgm:pt modelId="{E5406080-05AD-4D7E-BAAD-70738CA9C20F}">
      <dgm:prSet phldrT="[Text]"/>
      <dgm:spPr>
        <a:ln>
          <a:solidFill>
            <a:schemeClr val="bg2"/>
          </a:solidFill>
        </a:ln>
      </dgm:spPr>
      <dgm:t>
        <a:bodyPr/>
        <a:lstStyle/>
        <a:p>
          <a:r>
            <a:rPr lang="en-GB" dirty="0" smtClean="0">
              <a:latin typeface="Arial Narrow" panose="020B0606020202030204" pitchFamily="34" charset="0"/>
            </a:rPr>
            <a:t>Operational dashboard</a:t>
          </a:r>
          <a:endParaRPr lang="en-GB" dirty="0">
            <a:latin typeface="Arial Narrow" panose="020B0606020202030204" pitchFamily="34" charset="0"/>
          </a:endParaRPr>
        </a:p>
      </dgm:t>
    </dgm:pt>
    <dgm:pt modelId="{2F3E2697-C781-4E74-B9AB-FD081F424D44}" type="parTrans" cxnId="{41F29D06-76F1-421A-AF4E-0491ABBB10B9}">
      <dgm:prSet/>
      <dgm:spPr/>
      <dgm:t>
        <a:bodyPr/>
        <a:lstStyle/>
        <a:p>
          <a:endParaRPr lang="en-GB">
            <a:latin typeface="Arial Narrow" panose="020B0606020202030204" pitchFamily="34" charset="0"/>
          </a:endParaRPr>
        </a:p>
      </dgm:t>
    </dgm:pt>
    <dgm:pt modelId="{98EC52BA-DCCF-4647-B081-9C100963828A}" type="sibTrans" cxnId="{41F29D06-76F1-421A-AF4E-0491ABBB10B9}">
      <dgm:prSet/>
      <dgm:spPr/>
      <dgm:t>
        <a:bodyPr/>
        <a:lstStyle/>
        <a:p>
          <a:endParaRPr lang="en-GB">
            <a:latin typeface="Arial Narrow" panose="020B0606020202030204" pitchFamily="34" charset="0"/>
          </a:endParaRPr>
        </a:p>
      </dgm:t>
    </dgm:pt>
    <dgm:pt modelId="{493483D4-3AC6-4FEC-929F-53D0267808D7}" type="pres">
      <dgm:prSet presAssocID="{15FECA97-B926-4248-9E33-1A729E4A16E7}" presName="linearFlow" presStyleCnt="0">
        <dgm:presLayoutVars>
          <dgm:dir/>
          <dgm:animLvl val="lvl"/>
          <dgm:resizeHandles val="exact"/>
        </dgm:presLayoutVars>
      </dgm:prSet>
      <dgm:spPr/>
      <dgm:t>
        <a:bodyPr/>
        <a:lstStyle/>
        <a:p>
          <a:endParaRPr lang="en-GB"/>
        </a:p>
      </dgm:t>
    </dgm:pt>
    <dgm:pt modelId="{3B2B9D9A-675E-4555-A571-EB4769A08821}" type="pres">
      <dgm:prSet presAssocID="{35A894F1-CEDF-4A1E-A9AA-EC62A41CE47B}" presName="composite" presStyleCnt="0"/>
      <dgm:spPr/>
    </dgm:pt>
    <dgm:pt modelId="{CDFDA133-3C64-408A-BBC1-FD29EE9F3C87}" type="pres">
      <dgm:prSet presAssocID="{35A894F1-CEDF-4A1E-A9AA-EC62A41CE47B}" presName="parTx" presStyleLbl="node1" presStyleIdx="0" presStyleCnt="4">
        <dgm:presLayoutVars>
          <dgm:chMax val="0"/>
          <dgm:chPref val="0"/>
          <dgm:bulletEnabled val="1"/>
        </dgm:presLayoutVars>
      </dgm:prSet>
      <dgm:spPr/>
      <dgm:t>
        <a:bodyPr/>
        <a:lstStyle/>
        <a:p>
          <a:endParaRPr lang="en-GB"/>
        </a:p>
      </dgm:t>
    </dgm:pt>
    <dgm:pt modelId="{A603FD58-FC81-45C7-BB05-F8679563F265}" type="pres">
      <dgm:prSet presAssocID="{35A894F1-CEDF-4A1E-A9AA-EC62A41CE47B}" presName="parSh" presStyleLbl="node1" presStyleIdx="0" presStyleCnt="4"/>
      <dgm:spPr/>
      <dgm:t>
        <a:bodyPr/>
        <a:lstStyle/>
        <a:p>
          <a:endParaRPr lang="en-GB"/>
        </a:p>
      </dgm:t>
    </dgm:pt>
    <dgm:pt modelId="{08780F43-4720-4D4B-B2FB-8EEB06A58E90}" type="pres">
      <dgm:prSet presAssocID="{35A894F1-CEDF-4A1E-A9AA-EC62A41CE47B}" presName="desTx" presStyleLbl="fgAcc1" presStyleIdx="0" presStyleCnt="4">
        <dgm:presLayoutVars>
          <dgm:bulletEnabled val="1"/>
        </dgm:presLayoutVars>
      </dgm:prSet>
      <dgm:spPr/>
      <dgm:t>
        <a:bodyPr/>
        <a:lstStyle/>
        <a:p>
          <a:endParaRPr lang="en-GB"/>
        </a:p>
      </dgm:t>
    </dgm:pt>
    <dgm:pt modelId="{D4D75D9D-2135-4819-A74E-E8A9A9635E3A}" type="pres">
      <dgm:prSet presAssocID="{77BD74EB-0706-4722-A07E-F56C81C9CCA3}" presName="sibTrans" presStyleLbl="sibTrans2D1" presStyleIdx="0" presStyleCnt="3"/>
      <dgm:spPr/>
      <dgm:t>
        <a:bodyPr/>
        <a:lstStyle/>
        <a:p>
          <a:endParaRPr lang="en-GB"/>
        </a:p>
      </dgm:t>
    </dgm:pt>
    <dgm:pt modelId="{923B4F93-0B6A-419F-9778-91371A22E695}" type="pres">
      <dgm:prSet presAssocID="{77BD74EB-0706-4722-A07E-F56C81C9CCA3}" presName="connTx" presStyleLbl="sibTrans2D1" presStyleIdx="0" presStyleCnt="3"/>
      <dgm:spPr/>
      <dgm:t>
        <a:bodyPr/>
        <a:lstStyle/>
        <a:p>
          <a:endParaRPr lang="en-GB"/>
        </a:p>
      </dgm:t>
    </dgm:pt>
    <dgm:pt modelId="{95AD2BD7-5E8D-4242-BD72-B203FA540BF0}" type="pres">
      <dgm:prSet presAssocID="{13D95F6E-13F7-4081-80C7-AC40716EDCF7}" presName="composite" presStyleCnt="0"/>
      <dgm:spPr/>
    </dgm:pt>
    <dgm:pt modelId="{BD6516EC-5489-4F87-BE7C-6C9EB068A227}" type="pres">
      <dgm:prSet presAssocID="{13D95F6E-13F7-4081-80C7-AC40716EDCF7}" presName="parTx" presStyleLbl="node1" presStyleIdx="0" presStyleCnt="4">
        <dgm:presLayoutVars>
          <dgm:chMax val="0"/>
          <dgm:chPref val="0"/>
          <dgm:bulletEnabled val="1"/>
        </dgm:presLayoutVars>
      </dgm:prSet>
      <dgm:spPr/>
      <dgm:t>
        <a:bodyPr/>
        <a:lstStyle/>
        <a:p>
          <a:endParaRPr lang="en-GB"/>
        </a:p>
      </dgm:t>
    </dgm:pt>
    <dgm:pt modelId="{69B2E614-7E11-48C3-BDE0-D01192341B0C}" type="pres">
      <dgm:prSet presAssocID="{13D95F6E-13F7-4081-80C7-AC40716EDCF7}" presName="parSh" presStyleLbl="node1" presStyleIdx="1" presStyleCnt="4"/>
      <dgm:spPr/>
      <dgm:t>
        <a:bodyPr/>
        <a:lstStyle/>
        <a:p>
          <a:endParaRPr lang="en-GB"/>
        </a:p>
      </dgm:t>
    </dgm:pt>
    <dgm:pt modelId="{BF7C649A-5F23-486C-8199-C75DACEC4526}" type="pres">
      <dgm:prSet presAssocID="{13D95F6E-13F7-4081-80C7-AC40716EDCF7}" presName="desTx" presStyleLbl="fgAcc1" presStyleIdx="1" presStyleCnt="4">
        <dgm:presLayoutVars>
          <dgm:bulletEnabled val="1"/>
        </dgm:presLayoutVars>
      </dgm:prSet>
      <dgm:spPr/>
      <dgm:t>
        <a:bodyPr/>
        <a:lstStyle/>
        <a:p>
          <a:endParaRPr lang="en-GB"/>
        </a:p>
      </dgm:t>
    </dgm:pt>
    <dgm:pt modelId="{72087E88-4537-48A6-88E9-5D2E41A131A0}" type="pres">
      <dgm:prSet presAssocID="{90BEAE93-4AA2-4955-A40A-CD1FD9AC6244}" presName="sibTrans" presStyleLbl="sibTrans2D1" presStyleIdx="1" presStyleCnt="3"/>
      <dgm:spPr/>
      <dgm:t>
        <a:bodyPr/>
        <a:lstStyle/>
        <a:p>
          <a:endParaRPr lang="en-GB"/>
        </a:p>
      </dgm:t>
    </dgm:pt>
    <dgm:pt modelId="{A176BE29-B92C-417B-8C23-D253D89269A7}" type="pres">
      <dgm:prSet presAssocID="{90BEAE93-4AA2-4955-A40A-CD1FD9AC6244}" presName="connTx" presStyleLbl="sibTrans2D1" presStyleIdx="1" presStyleCnt="3"/>
      <dgm:spPr/>
      <dgm:t>
        <a:bodyPr/>
        <a:lstStyle/>
        <a:p>
          <a:endParaRPr lang="en-GB"/>
        </a:p>
      </dgm:t>
    </dgm:pt>
    <dgm:pt modelId="{082CC0C9-0E46-42E1-B29D-BEAA3A4DBCB0}" type="pres">
      <dgm:prSet presAssocID="{D0257248-64F7-425F-9F0D-9E72A1B11222}" presName="composite" presStyleCnt="0"/>
      <dgm:spPr/>
    </dgm:pt>
    <dgm:pt modelId="{15A49B38-4C10-46E9-B59E-39716E2A5B18}" type="pres">
      <dgm:prSet presAssocID="{D0257248-64F7-425F-9F0D-9E72A1B11222}" presName="parTx" presStyleLbl="node1" presStyleIdx="1" presStyleCnt="4">
        <dgm:presLayoutVars>
          <dgm:chMax val="0"/>
          <dgm:chPref val="0"/>
          <dgm:bulletEnabled val="1"/>
        </dgm:presLayoutVars>
      </dgm:prSet>
      <dgm:spPr/>
      <dgm:t>
        <a:bodyPr/>
        <a:lstStyle/>
        <a:p>
          <a:endParaRPr lang="en-GB"/>
        </a:p>
      </dgm:t>
    </dgm:pt>
    <dgm:pt modelId="{09392154-B09D-45EB-9113-DACEE8195835}" type="pres">
      <dgm:prSet presAssocID="{D0257248-64F7-425F-9F0D-9E72A1B11222}" presName="parSh" presStyleLbl="node1" presStyleIdx="2" presStyleCnt="4"/>
      <dgm:spPr/>
      <dgm:t>
        <a:bodyPr/>
        <a:lstStyle/>
        <a:p>
          <a:endParaRPr lang="en-GB"/>
        </a:p>
      </dgm:t>
    </dgm:pt>
    <dgm:pt modelId="{6D06D6E4-8882-4EDB-9F38-0F7A8A26E21A}" type="pres">
      <dgm:prSet presAssocID="{D0257248-64F7-425F-9F0D-9E72A1B11222}" presName="desTx" presStyleLbl="fgAcc1" presStyleIdx="2" presStyleCnt="4">
        <dgm:presLayoutVars>
          <dgm:bulletEnabled val="1"/>
        </dgm:presLayoutVars>
      </dgm:prSet>
      <dgm:spPr/>
      <dgm:t>
        <a:bodyPr/>
        <a:lstStyle/>
        <a:p>
          <a:endParaRPr lang="en-GB"/>
        </a:p>
      </dgm:t>
    </dgm:pt>
    <dgm:pt modelId="{FB309D3A-93C9-4802-A633-99DB60BCA664}" type="pres">
      <dgm:prSet presAssocID="{AFC41180-E0D0-42F3-A6F4-2140EBA94E63}" presName="sibTrans" presStyleLbl="sibTrans2D1" presStyleIdx="2" presStyleCnt="3"/>
      <dgm:spPr/>
      <dgm:t>
        <a:bodyPr/>
        <a:lstStyle/>
        <a:p>
          <a:endParaRPr lang="en-GB"/>
        </a:p>
      </dgm:t>
    </dgm:pt>
    <dgm:pt modelId="{25E8DD70-732A-4CA0-A063-0AB455A244BB}" type="pres">
      <dgm:prSet presAssocID="{AFC41180-E0D0-42F3-A6F4-2140EBA94E63}" presName="connTx" presStyleLbl="sibTrans2D1" presStyleIdx="2" presStyleCnt="3"/>
      <dgm:spPr/>
      <dgm:t>
        <a:bodyPr/>
        <a:lstStyle/>
        <a:p>
          <a:endParaRPr lang="en-GB"/>
        </a:p>
      </dgm:t>
    </dgm:pt>
    <dgm:pt modelId="{AE8FF40E-3003-44A5-8EA3-2FD191FD2ADB}" type="pres">
      <dgm:prSet presAssocID="{5FB2C397-66ED-47D4-AC20-3436872F4549}" presName="composite" presStyleCnt="0"/>
      <dgm:spPr/>
    </dgm:pt>
    <dgm:pt modelId="{50814CE9-BA5B-4666-A46E-D806E9096F08}" type="pres">
      <dgm:prSet presAssocID="{5FB2C397-66ED-47D4-AC20-3436872F4549}" presName="parTx" presStyleLbl="node1" presStyleIdx="2" presStyleCnt="4">
        <dgm:presLayoutVars>
          <dgm:chMax val="0"/>
          <dgm:chPref val="0"/>
          <dgm:bulletEnabled val="1"/>
        </dgm:presLayoutVars>
      </dgm:prSet>
      <dgm:spPr/>
      <dgm:t>
        <a:bodyPr/>
        <a:lstStyle/>
        <a:p>
          <a:endParaRPr lang="en-GB"/>
        </a:p>
      </dgm:t>
    </dgm:pt>
    <dgm:pt modelId="{EE6483F6-4938-4CAB-BFDE-592F6AA5BC94}" type="pres">
      <dgm:prSet presAssocID="{5FB2C397-66ED-47D4-AC20-3436872F4549}" presName="parSh" presStyleLbl="node1" presStyleIdx="3" presStyleCnt="4"/>
      <dgm:spPr/>
      <dgm:t>
        <a:bodyPr/>
        <a:lstStyle/>
        <a:p>
          <a:endParaRPr lang="en-GB"/>
        </a:p>
      </dgm:t>
    </dgm:pt>
    <dgm:pt modelId="{BEBB74A7-12E2-4B2A-A4B2-DE7AA99C3597}" type="pres">
      <dgm:prSet presAssocID="{5FB2C397-66ED-47D4-AC20-3436872F4549}" presName="desTx" presStyleLbl="fgAcc1" presStyleIdx="3" presStyleCnt="4">
        <dgm:presLayoutVars>
          <dgm:bulletEnabled val="1"/>
        </dgm:presLayoutVars>
      </dgm:prSet>
      <dgm:spPr/>
      <dgm:t>
        <a:bodyPr/>
        <a:lstStyle/>
        <a:p>
          <a:endParaRPr lang="en-GB"/>
        </a:p>
      </dgm:t>
    </dgm:pt>
  </dgm:ptLst>
  <dgm:cxnLst>
    <dgm:cxn modelId="{5A7C6D57-0F91-4525-90BF-4D75AFCE5390}" type="presOf" srcId="{90BEAE93-4AA2-4955-A40A-CD1FD9AC6244}" destId="{A176BE29-B92C-417B-8C23-D253D89269A7}" srcOrd="1" destOrd="0" presId="urn:microsoft.com/office/officeart/2005/8/layout/process3"/>
    <dgm:cxn modelId="{30E91D65-F107-443E-8AE9-40EC93FD53B8}" srcId="{D0257248-64F7-425F-9F0D-9E72A1B11222}" destId="{4576AC0F-6F9D-414A-BE1C-1D4605434B0F}" srcOrd="0" destOrd="0" parTransId="{203FDE94-8C99-433E-B160-CA05F36ED121}" sibTransId="{FCD99F42-0E37-4096-BD9F-F8D5E9B64208}"/>
    <dgm:cxn modelId="{F7BA9937-B851-465A-9369-9A6DAC1713B6}" type="presOf" srcId="{E2CEEC32-5250-4C23-B2B4-1EC328EAFF6F}" destId="{08780F43-4720-4D4B-B2FB-8EEB06A58E90}" srcOrd="0" destOrd="0" presId="urn:microsoft.com/office/officeart/2005/8/layout/process3"/>
    <dgm:cxn modelId="{CDDA523C-2CFE-4E2B-972D-C601908A4C83}" srcId="{15FECA97-B926-4248-9E33-1A729E4A16E7}" destId="{D0257248-64F7-425F-9F0D-9E72A1B11222}" srcOrd="2" destOrd="0" parTransId="{6119FC51-CDA0-40FD-8729-6FD170D3AF65}" sibTransId="{AFC41180-E0D0-42F3-A6F4-2140EBA94E63}"/>
    <dgm:cxn modelId="{5CE68235-DC6D-4A43-B3FB-AE74A8CBD0F7}" type="presOf" srcId="{E5406080-05AD-4D7E-BAAD-70738CA9C20F}" destId="{BEBB74A7-12E2-4B2A-A4B2-DE7AA99C3597}" srcOrd="0" destOrd="0" presId="urn:microsoft.com/office/officeart/2005/8/layout/process3"/>
    <dgm:cxn modelId="{04D308EE-E7D5-491D-9E57-C774C007B52D}" type="presOf" srcId="{90BEAE93-4AA2-4955-A40A-CD1FD9AC6244}" destId="{72087E88-4537-48A6-88E9-5D2E41A131A0}" srcOrd="0" destOrd="0" presId="urn:microsoft.com/office/officeart/2005/8/layout/process3"/>
    <dgm:cxn modelId="{9C753234-4B45-4278-B758-3BA1F9623A3F}" type="presOf" srcId="{D0257248-64F7-425F-9F0D-9E72A1B11222}" destId="{15A49B38-4C10-46E9-B59E-39716E2A5B18}" srcOrd="0" destOrd="0" presId="urn:microsoft.com/office/officeart/2005/8/layout/process3"/>
    <dgm:cxn modelId="{EED20DE9-BDED-474A-9884-5C2AFDB61BF8}" type="presOf" srcId="{D0257248-64F7-425F-9F0D-9E72A1B11222}" destId="{09392154-B09D-45EB-9113-DACEE8195835}" srcOrd="1" destOrd="0" presId="urn:microsoft.com/office/officeart/2005/8/layout/process3"/>
    <dgm:cxn modelId="{41F29D06-76F1-421A-AF4E-0491ABBB10B9}" srcId="{5FB2C397-66ED-47D4-AC20-3436872F4549}" destId="{E5406080-05AD-4D7E-BAAD-70738CA9C20F}" srcOrd="0" destOrd="0" parTransId="{2F3E2697-C781-4E74-B9AB-FD081F424D44}" sibTransId="{98EC52BA-DCCF-4647-B081-9C100963828A}"/>
    <dgm:cxn modelId="{8EB41AE0-0FCA-44F1-B55A-A4FB6340B8CA}" srcId="{15FECA97-B926-4248-9E33-1A729E4A16E7}" destId="{35A894F1-CEDF-4A1E-A9AA-EC62A41CE47B}" srcOrd="0" destOrd="0" parTransId="{DE82EF4B-874E-4895-A961-6A0490B74EF0}" sibTransId="{77BD74EB-0706-4722-A07E-F56C81C9CCA3}"/>
    <dgm:cxn modelId="{CF9C2FA7-5F27-469D-AB1A-8ADF756A0E30}" srcId="{15FECA97-B926-4248-9E33-1A729E4A16E7}" destId="{13D95F6E-13F7-4081-80C7-AC40716EDCF7}" srcOrd="1" destOrd="0" parTransId="{A49AF392-A7AD-4801-95E7-A4E984302CAE}" sibTransId="{90BEAE93-4AA2-4955-A40A-CD1FD9AC6244}"/>
    <dgm:cxn modelId="{D6C4C8A3-588B-47E8-9477-AD2E10674E1A}" srcId="{D0257248-64F7-425F-9F0D-9E72A1B11222}" destId="{5344B9FA-9DDE-420B-A9C7-7504DF056C21}" srcOrd="1" destOrd="0" parTransId="{F1CFC2A2-80DE-48D9-A5AE-3413983629CB}" sibTransId="{A5A1ACFA-CF96-41A6-B8B7-64A795010EB0}"/>
    <dgm:cxn modelId="{DCF7950A-0F76-462C-9448-691C4A3CD9A2}" type="presOf" srcId="{AFC41180-E0D0-42F3-A6F4-2140EBA94E63}" destId="{25E8DD70-732A-4CA0-A063-0AB455A244BB}" srcOrd="1" destOrd="0" presId="urn:microsoft.com/office/officeart/2005/8/layout/process3"/>
    <dgm:cxn modelId="{AD99EB67-08AB-4B2D-9599-C6D3D8E47909}" type="presOf" srcId="{77BD74EB-0706-4722-A07E-F56C81C9CCA3}" destId="{D4D75D9D-2135-4819-A74E-E8A9A9635E3A}" srcOrd="0" destOrd="0" presId="urn:microsoft.com/office/officeart/2005/8/layout/process3"/>
    <dgm:cxn modelId="{728C8EFC-0E6A-48DD-A6EA-9F5846A99394}" srcId="{13D95F6E-13F7-4081-80C7-AC40716EDCF7}" destId="{4026F036-5A80-4DE0-BE6C-C18B59A79EA1}" srcOrd="0" destOrd="0" parTransId="{E2F16B05-B99C-49F2-820F-91C95ABEBF75}" sibTransId="{76AD0A61-10CB-496A-8056-55D5233AFAA3}"/>
    <dgm:cxn modelId="{407CB330-D57C-48D9-ABE5-A54E88804797}" type="presOf" srcId="{4026F036-5A80-4DE0-BE6C-C18B59A79EA1}" destId="{BF7C649A-5F23-486C-8199-C75DACEC4526}" srcOrd="0" destOrd="0" presId="urn:microsoft.com/office/officeart/2005/8/layout/process3"/>
    <dgm:cxn modelId="{A53F965E-4BEB-4769-A684-BA85B47F72B6}" type="presOf" srcId="{5FB2C397-66ED-47D4-AC20-3436872F4549}" destId="{50814CE9-BA5B-4666-A46E-D806E9096F08}" srcOrd="0" destOrd="0" presId="urn:microsoft.com/office/officeart/2005/8/layout/process3"/>
    <dgm:cxn modelId="{B629463C-06CB-4093-84A3-71B8CACE9196}" type="presOf" srcId="{13D95F6E-13F7-4081-80C7-AC40716EDCF7}" destId="{69B2E614-7E11-48C3-BDE0-D01192341B0C}" srcOrd="1" destOrd="0" presId="urn:microsoft.com/office/officeart/2005/8/layout/process3"/>
    <dgm:cxn modelId="{7F9AA0FA-07FA-4707-8441-4FA27E82DA73}" type="presOf" srcId="{5344B9FA-9DDE-420B-A9C7-7504DF056C21}" destId="{6D06D6E4-8882-4EDB-9F38-0F7A8A26E21A}" srcOrd="0" destOrd="1" presId="urn:microsoft.com/office/officeart/2005/8/layout/process3"/>
    <dgm:cxn modelId="{9E56B86D-981B-4011-A47C-E2FB974462F1}" type="presOf" srcId="{AFC41180-E0D0-42F3-A6F4-2140EBA94E63}" destId="{FB309D3A-93C9-4802-A633-99DB60BCA664}" srcOrd="0" destOrd="0" presId="urn:microsoft.com/office/officeart/2005/8/layout/process3"/>
    <dgm:cxn modelId="{430A5D55-86A3-4895-83E2-B2A1852315B9}" type="presOf" srcId="{13D95F6E-13F7-4081-80C7-AC40716EDCF7}" destId="{BD6516EC-5489-4F87-BE7C-6C9EB068A227}" srcOrd="0" destOrd="0" presId="urn:microsoft.com/office/officeart/2005/8/layout/process3"/>
    <dgm:cxn modelId="{88703F32-53E6-4429-A24C-7714D1268449}" srcId="{15FECA97-B926-4248-9E33-1A729E4A16E7}" destId="{5FB2C397-66ED-47D4-AC20-3436872F4549}" srcOrd="3" destOrd="0" parTransId="{3CF88827-4C17-4EC0-AE18-1FDF21637FCA}" sibTransId="{3BEE6541-F809-4EC4-8FF5-003284CE5E00}"/>
    <dgm:cxn modelId="{799A449E-EE54-4282-9D8F-4C911D2B2DE3}" type="presOf" srcId="{15FECA97-B926-4248-9E33-1A729E4A16E7}" destId="{493483D4-3AC6-4FEC-929F-53D0267808D7}" srcOrd="0" destOrd="0" presId="urn:microsoft.com/office/officeart/2005/8/layout/process3"/>
    <dgm:cxn modelId="{CA34B30B-B633-45A5-914D-D1AEAC997413}" type="presOf" srcId="{01B410E2-C555-4DB1-97A4-FCE40943D5E9}" destId="{08780F43-4720-4D4B-B2FB-8EEB06A58E90}" srcOrd="0" destOrd="1" presId="urn:microsoft.com/office/officeart/2005/8/layout/process3"/>
    <dgm:cxn modelId="{409B7CCB-8F3B-460C-B320-44CC41B4871C}" type="presOf" srcId="{5FB2C397-66ED-47D4-AC20-3436872F4549}" destId="{EE6483F6-4938-4CAB-BFDE-592F6AA5BC94}" srcOrd="1" destOrd="0" presId="urn:microsoft.com/office/officeart/2005/8/layout/process3"/>
    <dgm:cxn modelId="{26CCA28F-521F-457D-B064-DD6B6E8ACCA3}" type="presOf" srcId="{77BD74EB-0706-4722-A07E-F56C81C9CCA3}" destId="{923B4F93-0B6A-419F-9778-91371A22E695}" srcOrd="1" destOrd="0" presId="urn:microsoft.com/office/officeart/2005/8/layout/process3"/>
    <dgm:cxn modelId="{8A1E4A8E-9824-4245-8942-C7C8F0E8355E}" srcId="{D0257248-64F7-425F-9F0D-9E72A1B11222}" destId="{DC358F98-F87D-4DAF-818C-8FA3A35856A8}" srcOrd="2" destOrd="0" parTransId="{BC6A1A15-5A1A-4B5D-AFD6-511F1BC93512}" sibTransId="{A74480A0-ADDE-4061-A4FC-89D6E0B41951}"/>
    <dgm:cxn modelId="{677F0C93-3864-475F-87FB-B6C1ADD3EF4A}" type="presOf" srcId="{DC358F98-F87D-4DAF-818C-8FA3A35856A8}" destId="{6D06D6E4-8882-4EDB-9F38-0F7A8A26E21A}" srcOrd="0" destOrd="2" presId="urn:microsoft.com/office/officeart/2005/8/layout/process3"/>
    <dgm:cxn modelId="{C27AA707-4684-4B93-8C5B-251D19854FF6}" type="presOf" srcId="{4576AC0F-6F9D-414A-BE1C-1D4605434B0F}" destId="{6D06D6E4-8882-4EDB-9F38-0F7A8A26E21A}" srcOrd="0" destOrd="0" presId="urn:microsoft.com/office/officeart/2005/8/layout/process3"/>
    <dgm:cxn modelId="{D9F04B93-7C7C-499C-99D5-4159C067BA61}" type="presOf" srcId="{35A894F1-CEDF-4A1E-A9AA-EC62A41CE47B}" destId="{CDFDA133-3C64-408A-BBC1-FD29EE9F3C87}" srcOrd="0" destOrd="0" presId="urn:microsoft.com/office/officeart/2005/8/layout/process3"/>
    <dgm:cxn modelId="{A56A951F-35A6-42E5-B4CD-CAC61903C4CE}" srcId="{35A894F1-CEDF-4A1E-A9AA-EC62A41CE47B}" destId="{01B410E2-C555-4DB1-97A4-FCE40943D5E9}" srcOrd="1" destOrd="0" parTransId="{4C6BCA87-3046-401C-B2E6-E6B456F3AF23}" sibTransId="{C52FEFEA-621A-4A40-86E6-8E58EB957766}"/>
    <dgm:cxn modelId="{1B06EB5E-6260-4B80-B945-84CA8373BE94}" srcId="{35A894F1-CEDF-4A1E-A9AA-EC62A41CE47B}" destId="{E2CEEC32-5250-4C23-B2B4-1EC328EAFF6F}" srcOrd="0" destOrd="0" parTransId="{8691278C-AC79-43E4-B3AB-C9421AABFBC7}" sibTransId="{DF7D70E7-29E5-4726-9F49-60162B2C61F5}"/>
    <dgm:cxn modelId="{BA7EEC38-1103-4558-805B-1A3C6474D67A}" type="presOf" srcId="{35A894F1-CEDF-4A1E-A9AA-EC62A41CE47B}" destId="{A603FD58-FC81-45C7-BB05-F8679563F265}" srcOrd="1" destOrd="0" presId="urn:microsoft.com/office/officeart/2005/8/layout/process3"/>
    <dgm:cxn modelId="{1AA50E9C-5742-4C02-9AFC-213631D511B2}" type="presParOf" srcId="{493483D4-3AC6-4FEC-929F-53D0267808D7}" destId="{3B2B9D9A-675E-4555-A571-EB4769A08821}" srcOrd="0" destOrd="0" presId="urn:microsoft.com/office/officeart/2005/8/layout/process3"/>
    <dgm:cxn modelId="{06A3D70A-A070-4C29-8C16-EC88BBE12CB6}" type="presParOf" srcId="{3B2B9D9A-675E-4555-A571-EB4769A08821}" destId="{CDFDA133-3C64-408A-BBC1-FD29EE9F3C87}" srcOrd="0" destOrd="0" presId="urn:microsoft.com/office/officeart/2005/8/layout/process3"/>
    <dgm:cxn modelId="{6BA188E0-170A-4A10-A01D-7634D79C8DC9}" type="presParOf" srcId="{3B2B9D9A-675E-4555-A571-EB4769A08821}" destId="{A603FD58-FC81-45C7-BB05-F8679563F265}" srcOrd="1" destOrd="0" presId="urn:microsoft.com/office/officeart/2005/8/layout/process3"/>
    <dgm:cxn modelId="{CD5310EB-D1BC-4175-97CB-3AA5B1E518F0}" type="presParOf" srcId="{3B2B9D9A-675E-4555-A571-EB4769A08821}" destId="{08780F43-4720-4D4B-B2FB-8EEB06A58E90}" srcOrd="2" destOrd="0" presId="urn:microsoft.com/office/officeart/2005/8/layout/process3"/>
    <dgm:cxn modelId="{AC24AD0E-89BD-4332-996F-FD6C22907A79}" type="presParOf" srcId="{493483D4-3AC6-4FEC-929F-53D0267808D7}" destId="{D4D75D9D-2135-4819-A74E-E8A9A9635E3A}" srcOrd="1" destOrd="0" presId="urn:microsoft.com/office/officeart/2005/8/layout/process3"/>
    <dgm:cxn modelId="{205ABE7E-090A-4049-971E-88172EA2835E}" type="presParOf" srcId="{D4D75D9D-2135-4819-A74E-E8A9A9635E3A}" destId="{923B4F93-0B6A-419F-9778-91371A22E695}" srcOrd="0" destOrd="0" presId="urn:microsoft.com/office/officeart/2005/8/layout/process3"/>
    <dgm:cxn modelId="{56A90FCF-5673-4429-9632-74797CA0A4FF}" type="presParOf" srcId="{493483D4-3AC6-4FEC-929F-53D0267808D7}" destId="{95AD2BD7-5E8D-4242-BD72-B203FA540BF0}" srcOrd="2" destOrd="0" presId="urn:microsoft.com/office/officeart/2005/8/layout/process3"/>
    <dgm:cxn modelId="{595F959D-39A0-4134-8BD5-8E2EBFBD6BB0}" type="presParOf" srcId="{95AD2BD7-5E8D-4242-BD72-B203FA540BF0}" destId="{BD6516EC-5489-4F87-BE7C-6C9EB068A227}" srcOrd="0" destOrd="0" presId="urn:microsoft.com/office/officeart/2005/8/layout/process3"/>
    <dgm:cxn modelId="{8B3CA29A-A5AD-425D-8870-B40A54D8D1C7}" type="presParOf" srcId="{95AD2BD7-5E8D-4242-BD72-B203FA540BF0}" destId="{69B2E614-7E11-48C3-BDE0-D01192341B0C}" srcOrd="1" destOrd="0" presId="urn:microsoft.com/office/officeart/2005/8/layout/process3"/>
    <dgm:cxn modelId="{3F939D6C-BBB6-4504-8911-95135C52668B}" type="presParOf" srcId="{95AD2BD7-5E8D-4242-BD72-B203FA540BF0}" destId="{BF7C649A-5F23-486C-8199-C75DACEC4526}" srcOrd="2" destOrd="0" presId="urn:microsoft.com/office/officeart/2005/8/layout/process3"/>
    <dgm:cxn modelId="{F775BEAE-F1BD-4430-BE70-FAD9E4DFB7EE}" type="presParOf" srcId="{493483D4-3AC6-4FEC-929F-53D0267808D7}" destId="{72087E88-4537-48A6-88E9-5D2E41A131A0}" srcOrd="3" destOrd="0" presId="urn:microsoft.com/office/officeart/2005/8/layout/process3"/>
    <dgm:cxn modelId="{D4D01A6A-07CF-4AF5-9F7D-06B9DB15DD68}" type="presParOf" srcId="{72087E88-4537-48A6-88E9-5D2E41A131A0}" destId="{A176BE29-B92C-417B-8C23-D253D89269A7}" srcOrd="0" destOrd="0" presId="urn:microsoft.com/office/officeart/2005/8/layout/process3"/>
    <dgm:cxn modelId="{B925CD66-FCBC-45CD-91F2-AFB333B7A5B9}" type="presParOf" srcId="{493483D4-3AC6-4FEC-929F-53D0267808D7}" destId="{082CC0C9-0E46-42E1-B29D-BEAA3A4DBCB0}" srcOrd="4" destOrd="0" presId="urn:microsoft.com/office/officeart/2005/8/layout/process3"/>
    <dgm:cxn modelId="{0F0A426D-B24E-4022-8CA6-BD372A84E7FA}" type="presParOf" srcId="{082CC0C9-0E46-42E1-B29D-BEAA3A4DBCB0}" destId="{15A49B38-4C10-46E9-B59E-39716E2A5B18}" srcOrd="0" destOrd="0" presId="urn:microsoft.com/office/officeart/2005/8/layout/process3"/>
    <dgm:cxn modelId="{CAACEA44-41EE-4EAB-9078-7F31850B14B9}" type="presParOf" srcId="{082CC0C9-0E46-42E1-B29D-BEAA3A4DBCB0}" destId="{09392154-B09D-45EB-9113-DACEE8195835}" srcOrd="1" destOrd="0" presId="urn:microsoft.com/office/officeart/2005/8/layout/process3"/>
    <dgm:cxn modelId="{A398C310-810A-448C-8FFE-DDD0B5C13701}" type="presParOf" srcId="{082CC0C9-0E46-42E1-B29D-BEAA3A4DBCB0}" destId="{6D06D6E4-8882-4EDB-9F38-0F7A8A26E21A}" srcOrd="2" destOrd="0" presId="urn:microsoft.com/office/officeart/2005/8/layout/process3"/>
    <dgm:cxn modelId="{2AA28A8E-30B4-41C5-910D-47D5FB34E3A6}" type="presParOf" srcId="{493483D4-3AC6-4FEC-929F-53D0267808D7}" destId="{FB309D3A-93C9-4802-A633-99DB60BCA664}" srcOrd="5" destOrd="0" presId="urn:microsoft.com/office/officeart/2005/8/layout/process3"/>
    <dgm:cxn modelId="{17904634-AA3F-409F-AC6F-FDE889C2E359}" type="presParOf" srcId="{FB309D3A-93C9-4802-A633-99DB60BCA664}" destId="{25E8DD70-732A-4CA0-A063-0AB455A244BB}" srcOrd="0" destOrd="0" presId="urn:microsoft.com/office/officeart/2005/8/layout/process3"/>
    <dgm:cxn modelId="{A88C3701-E65C-4EA3-A416-19187AEE889A}" type="presParOf" srcId="{493483D4-3AC6-4FEC-929F-53D0267808D7}" destId="{AE8FF40E-3003-44A5-8EA3-2FD191FD2ADB}" srcOrd="6" destOrd="0" presId="urn:microsoft.com/office/officeart/2005/8/layout/process3"/>
    <dgm:cxn modelId="{D7D98C10-FD5C-42EC-9CEE-043CB31ACC47}" type="presParOf" srcId="{AE8FF40E-3003-44A5-8EA3-2FD191FD2ADB}" destId="{50814CE9-BA5B-4666-A46E-D806E9096F08}" srcOrd="0" destOrd="0" presId="urn:microsoft.com/office/officeart/2005/8/layout/process3"/>
    <dgm:cxn modelId="{6E78A123-8B8A-43E4-9103-6D1F9665D5BD}" type="presParOf" srcId="{AE8FF40E-3003-44A5-8EA3-2FD191FD2ADB}" destId="{EE6483F6-4938-4CAB-BFDE-592F6AA5BC94}" srcOrd="1" destOrd="0" presId="urn:microsoft.com/office/officeart/2005/8/layout/process3"/>
    <dgm:cxn modelId="{BD33D625-F5BA-4CE0-BD04-4FCF90B9FEA8}" type="presParOf" srcId="{AE8FF40E-3003-44A5-8EA3-2FD191FD2ADB}" destId="{BEBB74A7-12E2-4B2A-A4B2-DE7AA99C3597}" srcOrd="2" destOrd="0" presId="urn:microsoft.com/office/officeart/2005/8/layout/process3"/>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709FFFE-5603-4A51-A6A0-646BD1A9C5B9}">
      <dsp:nvSpPr>
        <dsp:cNvPr id="0" name=""/>
        <dsp:cNvSpPr/>
      </dsp:nvSpPr>
      <dsp:spPr>
        <a:xfrm>
          <a:off x="3423433" y="1302321"/>
          <a:ext cx="2708863" cy="384383"/>
        </a:xfrm>
        <a:custGeom>
          <a:avLst/>
          <a:gdLst/>
          <a:ahLst/>
          <a:cxnLst/>
          <a:rect l="0" t="0" r="0" b="0"/>
          <a:pathLst>
            <a:path>
              <a:moveTo>
                <a:pt x="0" y="0"/>
              </a:moveTo>
              <a:lnTo>
                <a:pt x="0" y="192191"/>
              </a:lnTo>
              <a:lnTo>
                <a:pt x="2708863" y="192191"/>
              </a:lnTo>
              <a:lnTo>
                <a:pt x="2708863" y="384383"/>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2B9F959-25A8-4AB9-A323-063FCDDE1670}">
      <dsp:nvSpPr>
        <dsp:cNvPr id="0" name=""/>
        <dsp:cNvSpPr/>
      </dsp:nvSpPr>
      <dsp:spPr>
        <a:xfrm>
          <a:off x="3423433" y="1302321"/>
          <a:ext cx="902954" cy="384383"/>
        </a:xfrm>
        <a:custGeom>
          <a:avLst/>
          <a:gdLst/>
          <a:ahLst/>
          <a:cxnLst/>
          <a:rect l="0" t="0" r="0" b="0"/>
          <a:pathLst>
            <a:path>
              <a:moveTo>
                <a:pt x="0" y="0"/>
              </a:moveTo>
              <a:lnTo>
                <a:pt x="0" y="192191"/>
              </a:lnTo>
              <a:lnTo>
                <a:pt x="902954" y="192191"/>
              </a:lnTo>
              <a:lnTo>
                <a:pt x="902954" y="384383"/>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3E97022-A562-491D-8348-3A897843C279}">
      <dsp:nvSpPr>
        <dsp:cNvPr id="0" name=""/>
        <dsp:cNvSpPr/>
      </dsp:nvSpPr>
      <dsp:spPr>
        <a:xfrm>
          <a:off x="2520478" y="1302321"/>
          <a:ext cx="902954" cy="384383"/>
        </a:xfrm>
        <a:custGeom>
          <a:avLst/>
          <a:gdLst/>
          <a:ahLst/>
          <a:cxnLst/>
          <a:rect l="0" t="0" r="0" b="0"/>
          <a:pathLst>
            <a:path>
              <a:moveTo>
                <a:pt x="902954" y="0"/>
              </a:moveTo>
              <a:lnTo>
                <a:pt x="902954" y="192191"/>
              </a:lnTo>
              <a:lnTo>
                <a:pt x="0" y="192191"/>
              </a:lnTo>
              <a:lnTo>
                <a:pt x="0" y="384383"/>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67ECE53-9C1F-499C-B963-EDAC308BD4DB}">
      <dsp:nvSpPr>
        <dsp:cNvPr id="0" name=""/>
        <dsp:cNvSpPr/>
      </dsp:nvSpPr>
      <dsp:spPr>
        <a:xfrm>
          <a:off x="714569" y="1302321"/>
          <a:ext cx="2708863" cy="384383"/>
        </a:xfrm>
        <a:custGeom>
          <a:avLst/>
          <a:gdLst/>
          <a:ahLst/>
          <a:cxnLst/>
          <a:rect l="0" t="0" r="0" b="0"/>
          <a:pathLst>
            <a:path>
              <a:moveTo>
                <a:pt x="2708863" y="0"/>
              </a:moveTo>
              <a:lnTo>
                <a:pt x="2708863" y="192191"/>
              </a:lnTo>
              <a:lnTo>
                <a:pt x="0" y="192191"/>
              </a:lnTo>
              <a:lnTo>
                <a:pt x="0" y="384383"/>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3D030D2-FC34-4DF4-8AD7-1BB464F5ACAA}">
      <dsp:nvSpPr>
        <dsp:cNvPr id="0" name=""/>
        <dsp:cNvSpPr/>
      </dsp:nvSpPr>
      <dsp:spPr>
        <a:xfrm>
          <a:off x="2724705" y="696578"/>
          <a:ext cx="1397455" cy="605743"/>
        </a:xfrm>
        <a:prstGeom prst="rect">
          <a:avLst/>
        </a:prstGeom>
        <a:solidFill>
          <a:schemeClr val="bg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160" tIns="10160" rIns="10160" bIns="10160" numCol="1" spcCol="1270" anchor="ctr" anchorCtr="0">
          <a:noAutofit/>
        </a:bodyPr>
        <a:lstStyle/>
        <a:p>
          <a:pPr lvl="0" algn="ctr" defTabSz="711200">
            <a:lnSpc>
              <a:spcPct val="90000"/>
            </a:lnSpc>
            <a:spcBef>
              <a:spcPct val="0"/>
            </a:spcBef>
            <a:spcAft>
              <a:spcPct val="35000"/>
            </a:spcAft>
          </a:pPr>
          <a:r>
            <a:rPr lang="en-GB" sz="1600" b="1" kern="1200" dirty="0">
              <a:latin typeface="Arial Narrow" panose="020B0606020202030204" pitchFamily="34" charset="0"/>
            </a:rPr>
            <a:t>Operational Assessment</a:t>
          </a:r>
        </a:p>
      </dsp:txBody>
      <dsp:txXfrm>
        <a:off x="2724705" y="696578"/>
        <a:ext cx="1397455" cy="605743"/>
      </dsp:txXfrm>
    </dsp:sp>
    <dsp:sp modelId="{63F94787-9D14-4C50-A1EA-41F8CEDED89B}">
      <dsp:nvSpPr>
        <dsp:cNvPr id="0" name=""/>
        <dsp:cNvSpPr/>
      </dsp:nvSpPr>
      <dsp:spPr>
        <a:xfrm>
          <a:off x="3806" y="1686705"/>
          <a:ext cx="1421525" cy="632055"/>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6035" tIns="26035" rIns="26035" bIns="26035" numCol="1" spcCol="1270" anchor="ctr" anchorCtr="0">
          <a:noAutofit/>
        </a:bodyPr>
        <a:lstStyle/>
        <a:p>
          <a:pPr lvl="0" algn="ctr" defTabSz="1822450">
            <a:lnSpc>
              <a:spcPct val="90000"/>
            </a:lnSpc>
            <a:spcBef>
              <a:spcPct val="0"/>
            </a:spcBef>
            <a:spcAft>
              <a:spcPct val="35000"/>
            </a:spcAft>
          </a:pPr>
          <a:r>
            <a:rPr lang="en-GB" sz="4100" kern="1200" dirty="0" smtClean="0">
              <a:solidFill>
                <a:schemeClr val="bg1"/>
              </a:solidFill>
            </a:rPr>
            <a:t>I</a:t>
          </a:r>
          <a:endParaRPr lang="en-GB" sz="4100" kern="1200" dirty="0">
            <a:solidFill>
              <a:schemeClr val="bg1"/>
            </a:solidFill>
          </a:endParaRPr>
        </a:p>
      </dsp:txBody>
      <dsp:txXfrm>
        <a:off x="3806" y="1686705"/>
        <a:ext cx="1421525" cy="632055"/>
      </dsp:txXfrm>
    </dsp:sp>
    <dsp:sp modelId="{897C93FB-FF18-4361-9B83-DB2CEBC4CE9C}">
      <dsp:nvSpPr>
        <dsp:cNvPr id="0" name=""/>
        <dsp:cNvSpPr/>
      </dsp:nvSpPr>
      <dsp:spPr>
        <a:xfrm>
          <a:off x="1809715" y="1686705"/>
          <a:ext cx="1421525" cy="632055"/>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6035" tIns="26035" rIns="26035" bIns="26035" numCol="1" spcCol="1270" anchor="ctr" anchorCtr="0">
          <a:noAutofit/>
        </a:bodyPr>
        <a:lstStyle/>
        <a:p>
          <a:pPr lvl="0" algn="ctr" defTabSz="1822450">
            <a:lnSpc>
              <a:spcPct val="90000"/>
            </a:lnSpc>
            <a:spcBef>
              <a:spcPct val="0"/>
            </a:spcBef>
            <a:spcAft>
              <a:spcPct val="35000"/>
            </a:spcAft>
          </a:pPr>
          <a:r>
            <a:rPr lang="en-GB" sz="4100" kern="1200" dirty="0" err="1" smtClean="0">
              <a:solidFill>
                <a:schemeClr val="bg1"/>
              </a:solidFill>
            </a:rPr>
            <a:t>i</a:t>
          </a:r>
          <a:endParaRPr lang="en-GB" sz="4100" kern="1200" dirty="0">
            <a:solidFill>
              <a:schemeClr val="bg1"/>
            </a:solidFill>
          </a:endParaRPr>
        </a:p>
      </dsp:txBody>
      <dsp:txXfrm>
        <a:off x="1809715" y="1686705"/>
        <a:ext cx="1421525" cy="632055"/>
      </dsp:txXfrm>
    </dsp:sp>
    <dsp:sp modelId="{0C6731C2-A9DF-4BC5-9381-ED5FCBA567DF}">
      <dsp:nvSpPr>
        <dsp:cNvPr id="0" name=""/>
        <dsp:cNvSpPr/>
      </dsp:nvSpPr>
      <dsp:spPr>
        <a:xfrm>
          <a:off x="3615624" y="1686705"/>
          <a:ext cx="1421525" cy="632055"/>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6035" tIns="26035" rIns="26035" bIns="26035" numCol="1" spcCol="1270" anchor="ctr" anchorCtr="0">
          <a:noAutofit/>
        </a:bodyPr>
        <a:lstStyle/>
        <a:p>
          <a:pPr lvl="0" algn="ctr" defTabSz="1822450">
            <a:lnSpc>
              <a:spcPct val="90000"/>
            </a:lnSpc>
            <a:spcBef>
              <a:spcPct val="0"/>
            </a:spcBef>
            <a:spcAft>
              <a:spcPct val="35000"/>
            </a:spcAft>
          </a:pPr>
          <a:r>
            <a:rPr lang="en-GB" sz="4100" kern="1200" dirty="0" err="1" smtClean="0">
              <a:solidFill>
                <a:schemeClr val="bg1"/>
              </a:solidFill>
            </a:rPr>
            <a:t>i</a:t>
          </a:r>
          <a:endParaRPr lang="en-GB" sz="4100" kern="1200" dirty="0">
            <a:solidFill>
              <a:schemeClr val="bg1"/>
            </a:solidFill>
          </a:endParaRPr>
        </a:p>
      </dsp:txBody>
      <dsp:txXfrm>
        <a:off x="3615624" y="1686705"/>
        <a:ext cx="1421525" cy="632055"/>
      </dsp:txXfrm>
    </dsp:sp>
    <dsp:sp modelId="{A2DAB2F4-B00A-40B8-B813-D892C27BBDA6}">
      <dsp:nvSpPr>
        <dsp:cNvPr id="0" name=""/>
        <dsp:cNvSpPr/>
      </dsp:nvSpPr>
      <dsp:spPr>
        <a:xfrm>
          <a:off x="5421534" y="1686705"/>
          <a:ext cx="1421525" cy="632055"/>
        </a:xfrm>
        <a:prstGeom prst="rect">
          <a:avLst/>
        </a:prstGeom>
        <a:no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6035" tIns="26035" rIns="26035" bIns="26035" numCol="1" spcCol="1270" anchor="ctr" anchorCtr="0">
          <a:noAutofit/>
        </a:bodyPr>
        <a:lstStyle/>
        <a:p>
          <a:pPr lvl="0" algn="ctr" defTabSz="1822450">
            <a:lnSpc>
              <a:spcPct val="90000"/>
            </a:lnSpc>
            <a:spcBef>
              <a:spcPct val="0"/>
            </a:spcBef>
            <a:spcAft>
              <a:spcPct val="35000"/>
            </a:spcAft>
          </a:pPr>
          <a:r>
            <a:rPr lang="en-GB" sz="4100" kern="1200" dirty="0" smtClean="0">
              <a:solidFill>
                <a:schemeClr val="bg1"/>
              </a:solidFill>
            </a:rPr>
            <a:t>I</a:t>
          </a:r>
          <a:endParaRPr lang="en-GB" sz="4100" kern="1200" dirty="0">
            <a:solidFill>
              <a:schemeClr val="bg1"/>
            </a:solidFill>
          </a:endParaRPr>
        </a:p>
      </dsp:txBody>
      <dsp:txXfrm>
        <a:off x="5421534" y="1686705"/>
        <a:ext cx="1421525" cy="63205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603FD58-FC81-45C7-BB05-F8679563F265}">
      <dsp:nvSpPr>
        <dsp:cNvPr id="0" name=""/>
        <dsp:cNvSpPr/>
      </dsp:nvSpPr>
      <dsp:spPr>
        <a:xfrm>
          <a:off x="928" y="1183786"/>
          <a:ext cx="1166603" cy="681730"/>
        </a:xfrm>
        <a:prstGeom prst="roundRect">
          <a:avLst>
            <a:gd name="adj" fmla="val 10000"/>
          </a:avLst>
        </a:prstGeom>
        <a:solidFill>
          <a:schemeClr val="accent6"/>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64008" rIns="64008" bIns="34290" numCol="1" spcCol="1270" anchor="t" anchorCtr="0">
          <a:noAutofit/>
        </a:bodyPr>
        <a:lstStyle/>
        <a:p>
          <a:pPr lvl="0" algn="l" defTabSz="400050">
            <a:lnSpc>
              <a:spcPct val="90000"/>
            </a:lnSpc>
            <a:spcBef>
              <a:spcPct val="0"/>
            </a:spcBef>
            <a:spcAft>
              <a:spcPct val="35000"/>
            </a:spcAft>
          </a:pPr>
          <a:r>
            <a:rPr lang="en-GB" sz="900" b="1" kern="1200" dirty="0" smtClean="0">
              <a:solidFill>
                <a:schemeClr val="bg1"/>
              </a:solidFill>
              <a:latin typeface="Arial Narrow" panose="020B0606020202030204" pitchFamily="34" charset="0"/>
            </a:rPr>
            <a:t>Introduction</a:t>
          </a:r>
          <a:endParaRPr lang="en-GB" sz="900" b="1" kern="1200" dirty="0">
            <a:solidFill>
              <a:schemeClr val="bg1"/>
            </a:solidFill>
            <a:latin typeface="Arial Narrow" panose="020B0606020202030204" pitchFamily="34" charset="0"/>
          </a:endParaRPr>
        </a:p>
      </dsp:txBody>
      <dsp:txXfrm>
        <a:off x="928" y="1183786"/>
        <a:ext cx="1166603" cy="454486"/>
      </dsp:txXfrm>
    </dsp:sp>
    <dsp:sp modelId="{08780F43-4720-4D4B-B2FB-8EEB06A58E90}">
      <dsp:nvSpPr>
        <dsp:cNvPr id="0" name=""/>
        <dsp:cNvSpPr/>
      </dsp:nvSpPr>
      <dsp:spPr>
        <a:xfrm>
          <a:off x="239871" y="1638273"/>
          <a:ext cx="1166603" cy="1069200"/>
        </a:xfrm>
        <a:prstGeom prst="roundRect">
          <a:avLst>
            <a:gd name="adj" fmla="val 10000"/>
          </a:avLst>
        </a:prstGeom>
        <a:solidFill>
          <a:schemeClr val="lt1">
            <a:alpha val="90000"/>
            <a:hueOff val="0"/>
            <a:satOff val="0"/>
            <a:lumOff val="0"/>
            <a:alphaOff val="0"/>
          </a:schemeClr>
        </a:solidFill>
        <a:ln w="12700" cap="flat" cmpd="sng" algn="ctr">
          <a:solidFill>
            <a:schemeClr val="bg2"/>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64008" rIns="64008" bIns="64008" numCol="1" spcCol="1270" anchor="t" anchorCtr="0">
          <a:noAutofit/>
        </a:bodyPr>
        <a:lstStyle/>
        <a:p>
          <a:pPr marL="57150" lvl="1" indent="-57150" algn="l" defTabSz="400050">
            <a:lnSpc>
              <a:spcPct val="90000"/>
            </a:lnSpc>
            <a:spcBef>
              <a:spcPct val="0"/>
            </a:spcBef>
            <a:spcAft>
              <a:spcPct val="15000"/>
            </a:spcAft>
            <a:buChar char="••"/>
          </a:pPr>
          <a:r>
            <a:rPr lang="en-GB" sz="900" kern="1200" dirty="0" smtClean="0">
              <a:latin typeface="Arial Narrow" panose="020B0606020202030204" pitchFamily="34" charset="0"/>
            </a:rPr>
            <a:t>Read me</a:t>
          </a:r>
          <a:endParaRPr lang="en-GB" sz="900" kern="1200" dirty="0">
            <a:latin typeface="Arial Narrow" panose="020B0606020202030204" pitchFamily="34" charset="0"/>
          </a:endParaRPr>
        </a:p>
        <a:p>
          <a:pPr marL="57150" lvl="1" indent="-57150" algn="l" defTabSz="400050">
            <a:lnSpc>
              <a:spcPct val="90000"/>
            </a:lnSpc>
            <a:spcBef>
              <a:spcPct val="0"/>
            </a:spcBef>
            <a:spcAft>
              <a:spcPct val="15000"/>
            </a:spcAft>
            <a:buChar char="••"/>
          </a:pPr>
          <a:r>
            <a:rPr lang="en-GB" sz="900" kern="1200" dirty="0" smtClean="0">
              <a:latin typeface="Arial Narrow" panose="020B0606020202030204" pitchFamily="34" charset="0"/>
            </a:rPr>
            <a:t>Glossary</a:t>
          </a:r>
          <a:endParaRPr lang="en-GB" sz="900" kern="1200" dirty="0">
            <a:latin typeface="Arial Narrow" panose="020B0606020202030204" pitchFamily="34" charset="0"/>
          </a:endParaRPr>
        </a:p>
      </dsp:txBody>
      <dsp:txXfrm>
        <a:off x="271187" y="1669589"/>
        <a:ext cx="1103971" cy="1006568"/>
      </dsp:txXfrm>
    </dsp:sp>
    <dsp:sp modelId="{D4D75D9D-2135-4819-A74E-E8A9A9635E3A}">
      <dsp:nvSpPr>
        <dsp:cNvPr id="0" name=""/>
        <dsp:cNvSpPr/>
      </dsp:nvSpPr>
      <dsp:spPr>
        <a:xfrm>
          <a:off x="1344385" y="1265804"/>
          <a:ext cx="374928" cy="290450"/>
        </a:xfrm>
        <a:prstGeom prst="rightArrow">
          <a:avLst>
            <a:gd name="adj1" fmla="val 60000"/>
            <a:gd name="adj2" fmla="val 50000"/>
          </a:avLst>
        </a:prstGeom>
        <a:solidFill>
          <a:schemeClr val="bg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311150">
            <a:lnSpc>
              <a:spcPct val="90000"/>
            </a:lnSpc>
            <a:spcBef>
              <a:spcPct val="0"/>
            </a:spcBef>
            <a:spcAft>
              <a:spcPct val="35000"/>
            </a:spcAft>
          </a:pPr>
          <a:endParaRPr lang="en-GB" sz="700" kern="1200">
            <a:latin typeface="Arial Narrow" panose="020B0606020202030204" pitchFamily="34" charset="0"/>
          </a:endParaRPr>
        </a:p>
      </dsp:txBody>
      <dsp:txXfrm>
        <a:off x="1344385" y="1323894"/>
        <a:ext cx="287793" cy="174270"/>
      </dsp:txXfrm>
    </dsp:sp>
    <dsp:sp modelId="{69B2E614-7E11-48C3-BDE0-D01192341B0C}">
      <dsp:nvSpPr>
        <dsp:cNvPr id="0" name=""/>
        <dsp:cNvSpPr/>
      </dsp:nvSpPr>
      <dsp:spPr>
        <a:xfrm>
          <a:off x="1874943" y="1183786"/>
          <a:ext cx="1166603" cy="681730"/>
        </a:xfrm>
        <a:prstGeom prst="roundRect">
          <a:avLst>
            <a:gd name="adj" fmla="val 10000"/>
          </a:avLst>
        </a:prstGeom>
        <a:solidFill>
          <a:schemeClr val="accent1">
            <a:lumMod val="50000"/>
          </a:schemeClr>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64008" rIns="64008" bIns="34290" numCol="1" spcCol="1270" anchor="t" anchorCtr="0">
          <a:noAutofit/>
        </a:bodyPr>
        <a:lstStyle/>
        <a:p>
          <a:pPr lvl="0" algn="l" defTabSz="400050">
            <a:lnSpc>
              <a:spcPct val="90000"/>
            </a:lnSpc>
            <a:spcBef>
              <a:spcPct val="0"/>
            </a:spcBef>
            <a:spcAft>
              <a:spcPct val="35000"/>
            </a:spcAft>
          </a:pPr>
          <a:r>
            <a:rPr lang="en-GB" sz="900" b="1" kern="1200" dirty="0" smtClean="0">
              <a:solidFill>
                <a:schemeClr val="bg1"/>
              </a:solidFill>
              <a:latin typeface="Arial Narrow" panose="020B0606020202030204" pitchFamily="34" charset="0"/>
            </a:rPr>
            <a:t>Quantitative assessment </a:t>
          </a:r>
          <a:endParaRPr lang="en-GB" sz="900" b="1" kern="1200" dirty="0">
            <a:solidFill>
              <a:schemeClr val="bg1"/>
            </a:solidFill>
            <a:latin typeface="Arial Narrow" panose="020B0606020202030204" pitchFamily="34" charset="0"/>
          </a:endParaRPr>
        </a:p>
      </dsp:txBody>
      <dsp:txXfrm>
        <a:off x="1874943" y="1183786"/>
        <a:ext cx="1166603" cy="454486"/>
      </dsp:txXfrm>
    </dsp:sp>
    <dsp:sp modelId="{BF7C649A-5F23-486C-8199-C75DACEC4526}">
      <dsp:nvSpPr>
        <dsp:cNvPr id="0" name=""/>
        <dsp:cNvSpPr/>
      </dsp:nvSpPr>
      <dsp:spPr>
        <a:xfrm>
          <a:off x="2113886" y="1638273"/>
          <a:ext cx="1166603" cy="1069200"/>
        </a:xfrm>
        <a:prstGeom prst="roundRect">
          <a:avLst>
            <a:gd name="adj" fmla="val 10000"/>
          </a:avLst>
        </a:prstGeom>
        <a:solidFill>
          <a:schemeClr val="lt1">
            <a:alpha val="90000"/>
            <a:hueOff val="0"/>
            <a:satOff val="0"/>
            <a:lumOff val="0"/>
            <a:alphaOff val="0"/>
          </a:schemeClr>
        </a:solidFill>
        <a:ln w="12700" cap="flat" cmpd="sng" algn="ctr">
          <a:solidFill>
            <a:schemeClr val="bg2"/>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64008" rIns="64008" bIns="64008" numCol="1" spcCol="1270" anchor="t" anchorCtr="0">
          <a:noAutofit/>
        </a:bodyPr>
        <a:lstStyle/>
        <a:p>
          <a:pPr marL="57150" lvl="1" indent="-57150" algn="l" defTabSz="400050">
            <a:lnSpc>
              <a:spcPct val="90000"/>
            </a:lnSpc>
            <a:spcBef>
              <a:spcPct val="0"/>
            </a:spcBef>
            <a:spcAft>
              <a:spcPct val="15000"/>
            </a:spcAft>
            <a:buChar char="••"/>
          </a:pPr>
          <a:r>
            <a:rPr lang="en-GB" sz="900" kern="1200" dirty="0" smtClean="0">
              <a:latin typeface="Arial Narrow" panose="020B0606020202030204" pitchFamily="34" charset="0"/>
            </a:rPr>
            <a:t>Input data</a:t>
          </a:r>
          <a:endParaRPr lang="en-GB" sz="900" kern="1200" dirty="0">
            <a:latin typeface="Arial Narrow" panose="020B0606020202030204" pitchFamily="34" charset="0"/>
          </a:endParaRPr>
        </a:p>
      </dsp:txBody>
      <dsp:txXfrm>
        <a:off x="2145202" y="1669589"/>
        <a:ext cx="1103971" cy="1006568"/>
      </dsp:txXfrm>
    </dsp:sp>
    <dsp:sp modelId="{72087E88-4537-48A6-88E9-5D2E41A131A0}">
      <dsp:nvSpPr>
        <dsp:cNvPr id="0" name=""/>
        <dsp:cNvSpPr/>
      </dsp:nvSpPr>
      <dsp:spPr>
        <a:xfrm>
          <a:off x="3218400" y="1265804"/>
          <a:ext cx="374928" cy="290450"/>
        </a:xfrm>
        <a:prstGeom prst="rightArrow">
          <a:avLst>
            <a:gd name="adj1" fmla="val 60000"/>
            <a:gd name="adj2" fmla="val 50000"/>
          </a:avLst>
        </a:prstGeom>
        <a:solidFill>
          <a:schemeClr val="bg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311150">
            <a:lnSpc>
              <a:spcPct val="90000"/>
            </a:lnSpc>
            <a:spcBef>
              <a:spcPct val="0"/>
            </a:spcBef>
            <a:spcAft>
              <a:spcPct val="35000"/>
            </a:spcAft>
          </a:pPr>
          <a:endParaRPr lang="en-GB" sz="700" kern="1200">
            <a:latin typeface="Arial Narrow" panose="020B0606020202030204" pitchFamily="34" charset="0"/>
          </a:endParaRPr>
        </a:p>
      </dsp:txBody>
      <dsp:txXfrm>
        <a:off x="3218400" y="1323894"/>
        <a:ext cx="287793" cy="174270"/>
      </dsp:txXfrm>
    </dsp:sp>
    <dsp:sp modelId="{09392154-B09D-45EB-9113-DACEE8195835}">
      <dsp:nvSpPr>
        <dsp:cNvPr id="0" name=""/>
        <dsp:cNvSpPr/>
      </dsp:nvSpPr>
      <dsp:spPr>
        <a:xfrm>
          <a:off x="3748959" y="1183786"/>
          <a:ext cx="1166603" cy="681730"/>
        </a:xfrm>
        <a:prstGeom prst="roundRect">
          <a:avLst>
            <a:gd name="adj" fmla="val 10000"/>
          </a:avLst>
        </a:prstGeom>
        <a:solidFill>
          <a:srgbClr val="7030A0"/>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64008" rIns="64008" bIns="34290" numCol="1" spcCol="1270" anchor="t" anchorCtr="0">
          <a:noAutofit/>
        </a:bodyPr>
        <a:lstStyle/>
        <a:p>
          <a:pPr lvl="0" algn="l" defTabSz="400050">
            <a:lnSpc>
              <a:spcPct val="90000"/>
            </a:lnSpc>
            <a:spcBef>
              <a:spcPct val="0"/>
            </a:spcBef>
            <a:spcAft>
              <a:spcPct val="35000"/>
            </a:spcAft>
          </a:pPr>
          <a:r>
            <a:rPr lang="en-GB" sz="900" b="1" kern="1200" dirty="0" smtClean="0">
              <a:solidFill>
                <a:schemeClr val="bg1"/>
              </a:solidFill>
              <a:latin typeface="Arial Narrow" panose="020B0606020202030204" pitchFamily="34" charset="0"/>
            </a:rPr>
            <a:t>Qualitative assessment - Questionnaires</a:t>
          </a:r>
          <a:endParaRPr lang="en-GB" sz="900" b="1" kern="1200" dirty="0">
            <a:solidFill>
              <a:schemeClr val="bg1"/>
            </a:solidFill>
            <a:latin typeface="Arial Narrow" panose="020B0606020202030204" pitchFamily="34" charset="0"/>
          </a:endParaRPr>
        </a:p>
      </dsp:txBody>
      <dsp:txXfrm>
        <a:off x="3748959" y="1183786"/>
        <a:ext cx="1166603" cy="454486"/>
      </dsp:txXfrm>
    </dsp:sp>
    <dsp:sp modelId="{6D06D6E4-8882-4EDB-9F38-0F7A8A26E21A}">
      <dsp:nvSpPr>
        <dsp:cNvPr id="0" name=""/>
        <dsp:cNvSpPr/>
      </dsp:nvSpPr>
      <dsp:spPr>
        <a:xfrm>
          <a:off x="3987902" y="1638273"/>
          <a:ext cx="1166603" cy="1069200"/>
        </a:xfrm>
        <a:prstGeom prst="roundRect">
          <a:avLst>
            <a:gd name="adj" fmla="val 10000"/>
          </a:avLst>
        </a:prstGeom>
        <a:solidFill>
          <a:schemeClr val="lt1">
            <a:alpha val="90000"/>
            <a:hueOff val="0"/>
            <a:satOff val="0"/>
            <a:lumOff val="0"/>
            <a:alphaOff val="0"/>
          </a:schemeClr>
        </a:solidFill>
        <a:ln w="12700" cap="flat" cmpd="sng" algn="ctr">
          <a:solidFill>
            <a:schemeClr val="bg2"/>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64008" rIns="64008" bIns="64008" numCol="1" spcCol="1270" anchor="t" anchorCtr="0">
          <a:noAutofit/>
        </a:bodyPr>
        <a:lstStyle/>
        <a:p>
          <a:pPr marL="57150" lvl="1" indent="-57150" algn="l" defTabSz="400050">
            <a:lnSpc>
              <a:spcPct val="90000"/>
            </a:lnSpc>
            <a:spcBef>
              <a:spcPct val="0"/>
            </a:spcBef>
            <a:spcAft>
              <a:spcPct val="15000"/>
            </a:spcAft>
            <a:buChar char="••"/>
          </a:pPr>
          <a:r>
            <a:rPr lang="en-GB" sz="900" kern="1200" dirty="0" smtClean="0">
              <a:latin typeface="Arial Narrow" panose="020B0606020202030204" pitchFamily="34" charset="0"/>
            </a:rPr>
            <a:t>Distribution assessment</a:t>
          </a:r>
          <a:endParaRPr lang="en-GB" sz="900" kern="1200" dirty="0">
            <a:latin typeface="Arial Narrow" panose="020B0606020202030204" pitchFamily="34" charset="0"/>
          </a:endParaRPr>
        </a:p>
        <a:p>
          <a:pPr marL="57150" lvl="1" indent="-57150" algn="l" defTabSz="400050">
            <a:lnSpc>
              <a:spcPct val="90000"/>
            </a:lnSpc>
            <a:spcBef>
              <a:spcPct val="0"/>
            </a:spcBef>
            <a:spcAft>
              <a:spcPct val="15000"/>
            </a:spcAft>
            <a:buChar char="••"/>
          </a:pPr>
          <a:r>
            <a:rPr lang="en-GB" sz="900" kern="1200" dirty="0" smtClean="0">
              <a:latin typeface="Arial Narrow" panose="020B0606020202030204" pitchFamily="34" charset="0"/>
            </a:rPr>
            <a:t>Organisational and operational assessment </a:t>
          </a:r>
          <a:endParaRPr lang="en-GB" sz="900" kern="1200" dirty="0">
            <a:latin typeface="Arial Narrow" panose="020B0606020202030204" pitchFamily="34" charset="0"/>
          </a:endParaRPr>
        </a:p>
        <a:p>
          <a:pPr marL="57150" lvl="1" indent="-57150" algn="l" defTabSz="400050">
            <a:lnSpc>
              <a:spcPct val="90000"/>
            </a:lnSpc>
            <a:spcBef>
              <a:spcPct val="0"/>
            </a:spcBef>
            <a:spcAft>
              <a:spcPct val="15000"/>
            </a:spcAft>
            <a:buChar char="••"/>
          </a:pPr>
          <a:r>
            <a:rPr lang="en-GB" sz="900" kern="1200" dirty="0" smtClean="0">
              <a:latin typeface="Arial Narrow" panose="020B0606020202030204" pitchFamily="34" charset="0"/>
            </a:rPr>
            <a:t>Marketing assessment</a:t>
          </a:r>
          <a:endParaRPr lang="en-GB" sz="900" kern="1200" dirty="0">
            <a:latin typeface="Arial Narrow" panose="020B0606020202030204" pitchFamily="34" charset="0"/>
          </a:endParaRPr>
        </a:p>
      </dsp:txBody>
      <dsp:txXfrm>
        <a:off x="4019218" y="1669589"/>
        <a:ext cx="1103971" cy="1006568"/>
      </dsp:txXfrm>
    </dsp:sp>
    <dsp:sp modelId="{FB309D3A-93C9-4802-A633-99DB60BCA664}">
      <dsp:nvSpPr>
        <dsp:cNvPr id="0" name=""/>
        <dsp:cNvSpPr/>
      </dsp:nvSpPr>
      <dsp:spPr>
        <a:xfrm>
          <a:off x="5092416" y="1265804"/>
          <a:ext cx="374928" cy="290450"/>
        </a:xfrm>
        <a:prstGeom prst="rightArrow">
          <a:avLst>
            <a:gd name="adj1" fmla="val 60000"/>
            <a:gd name="adj2" fmla="val 50000"/>
          </a:avLst>
        </a:prstGeom>
        <a:solidFill>
          <a:schemeClr val="bg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311150">
            <a:lnSpc>
              <a:spcPct val="90000"/>
            </a:lnSpc>
            <a:spcBef>
              <a:spcPct val="0"/>
            </a:spcBef>
            <a:spcAft>
              <a:spcPct val="35000"/>
            </a:spcAft>
          </a:pPr>
          <a:endParaRPr lang="en-GB" sz="700" kern="1200">
            <a:latin typeface="Arial Narrow" panose="020B0606020202030204" pitchFamily="34" charset="0"/>
          </a:endParaRPr>
        </a:p>
      </dsp:txBody>
      <dsp:txXfrm>
        <a:off x="5092416" y="1323894"/>
        <a:ext cx="287793" cy="174270"/>
      </dsp:txXfrm>
    </dsp:sp>
    <dsp:sp modelId="{EE6483F6-4938-4CAB-BFDE-592F6AA5BC94}">
      <dsp:nvSpPr>
        <dsp:cNvPr id="0" name=""/>
        <dsp:cNvSpPr/>
      </dsp:nvSpPr>
      <dsp:spPr>
        <a:xfrm>
          <a:off x="5622974" y="1183786"/>
          <a:ext cx="1166603" cy="681730"/>
        </a:xfrm>
        <a:prstGeom prst="roundRect">
          <a:avLst>
            <a:gd name="adj" fmla="val 10000"/>
          </a:avLst>
        </a:prstGeom>
        <a:solidFill>
          <a:srgbClr val="002060"/>
        </a:solidFill>
        <a:ln w="12700" cap="flat" cmpd="sng" algn="ctr">
          <a:no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64008" rIns="64008" bIns="34290" numCol="1" spcCol="1270" anchor="t" anchorCtr="0">
          <a:noAutofit/>
        </a:bodyPr>
        <a:lstStyle/>
        <a:p>
          <a:pPr lvl="0" algn="l" defTabSz="400050">
            <a:lnSpc>
              <a:spcPct val="90000"/>
            </a:lnSpc>
            <a:spcBef>
              <a:spcPct val="0"/>
            </a:spcBef>
            <a:spcAft>
              <a:spcPct val="35000"/>
            </a:spcAft>
          </a:pPr>
          <a:r>
            <a:rPr lang="en-GB" sz="900" b="1" kern="1200" dirty="0" smtClean="0">
              <a:solidFill>
                <a:schemeClr val="bg1"/>
              </a:solidFill>
              <a:latin typeface="Arial Narrow" panose="020B0606020202030204" pitchFamily="34" charset="0"/>
            </a:rPr>
            <a:t>Results</a:t>
          </a:r>
          <a:endParaRPr lang="en-GB" sz="900" b="1" kern="1200" dirty="0">
            <a:solidFill>
              <a:schemeClr val="bg1"/>
            </a:solidFill>
            <a:latin typeface="Arial Narrow" panose="020B0606020202030204" pitchFamily="34" charset="0"/>
          </a:endParaRPr>
        </a:p>
      </dsp:txBody>
      <dsp:txXfrm>
        <a:off x="5622974" y="1183786"/>
        <a:ext cx="1166603" cy="454486"/>
      </dsp:txXfrm>
    </dsp:sp>
    <dsp:sp modelId="{BEBB74A7-12E2-4B2A-A4B2-DE7AA99C3597}">
      <dsp:nvSpPr>
        <dsp:cNvPr id="0" name=""/>
        <dsp:cNvSpPr/>
      </dsp:nvSpPr>
      <dsp:spPr>
        <a:xfrm>
          <a:off x="5861917" y="1638273"/>
          <a:ext cx="1166603" cy="1069200"/>
        </a:xfrm>
        <a:prstGeom prst="roundRect">
          <a:avLst>
            <a:gd name="adj" fmla="val 10000"/>
          </a:avLst>
        </a:prstGeom>
        <a:solidFill>
          <a:schemeClr val="lt1">
            <a:alpha val="90000"/>
            <a:hueOff val="0"/>
            <a:satOff val="0"/>
            <a:lumOff val="0"/>
            <a:alphaOff val="0"/>
          </a:schemeClr>
        </a:solidFill>
        <a:ln w="12700" cap="flat" cmpd="sng" algn="ctr">
          <a:solidFill>
            <a:schemeClr val="bg2"/>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4008" tIns="64008" rIns="64008" bIns="64008" numCol="1" spcCol="1270" anchor="t" anchorCtr="0">
          <a:noAutofit/>
        </a:bodyPr>
        <a:lstStyle/>
        <a:p>
          <a:pPr marL="57150" lvl="1" indent="-57150" algn="l" defTabSz="400050">
            <a:lnSpc>
              <a:spcPct val="90000"/>
            </a:lnSpc>
            <a:spcBef>
              <a:spcPct val="0"/>
            </a:spcBef>
            <a:spcAft>
              <a:spcPct val="15000"/>
            </a:spcAft>
            <a:buChar char="••"/>
          </a:pPr>
          <a:r>
            <a:rPr lang="en-GB" sz="900" kern="1200" dirty="0" smtClean="0">
              <a:latin typeface="Arial Narrow" panose="020B0606020202030204" pitchFamily="34" charset="0"/>
            </a:rPr>
            <a:t>Operational dashboard</a:t>
          </a:r>
          <a:endParaRPr lang="en-GB" sz="900" kern="1200" dirty="0">
            <a:latin typeface="Arial Narrow" panose="020B0606020202030204" pitchFamily="34" charset="0"/>
          </a:endParaRPr>
        </a:p>
      </dsp:txBody>
      <dsp:txXfrm>
        <a:off x="5893233" y="1669589"/>
        <a:ext cx="1103971" cy="1006568"/>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3">
  <dgm:title val=""/>
  <dgm:desc val=""/>
  <dgm:catLst>
    <dgm:cat type="process" pri="2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Lst>
      <dgm:cxnLst>
        <dgm:cxn modelId="4" srcId="0" destId="1" srcOrd="0" destOrd="0"/>
        <dgm:cxn modelId="5" srcId="0" destId="2" srcOrd="1" destOrd="0"/>
        <dgm:cxn modelId="6" srcId="0" destId="3" srcOrd="3" destOrd="0"/>
        <dgm:cxn modelId="12" srcId="1" destId="11" srcOrd="0" destOrd="0"/>
        <dgm:cxn modelId="23" srcId="2" destId="21" srcOrd="0" destOrd="0"/>
        <dgm:cxn modelId="34" srcId="3" destId="31" srcOrd="0" destOrd="0"/>
      </dgm:cxnLst>
      <dgm:bg/>
      <dgm:whole/>
    </dgm:dataModel>
  </dgm:sampData>
  <dgm:style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fact="0.3333"/>
      <dgm:constr type="w" for="des" forName="parTx"/>
      <dgm:constr type="h" for="des" forName="parTx" op="equ"/>
      <dgm:constr type="h" for="des" forName="parSh" op="equ"/>
      <dgm:constr type="w" for="des" forName="desTx"/>
      <dgm:constr type="h" for="des" forName="desTx" op="equ"/>
      <dgm:constr type="w" for="des" forName="parSh"/>
      <dgm:constr type="primFontSz" for="des" forName="parTx" val="65"/>
      <dgm:constr type="secFontSz" for="des" forName="desTx" refType="primFontSz" refFor="des" refForName="parTx" op="equ"/>
      <dgm:constr type="primFontSz" for="des" forName="connTx" refType="primFontSz" refFor="des" refForName="parTx" fact="0.8"/>
      <dgm:constr type="primFontSz" for="des" forName="connTx" refType="primFontSz" refFor="des" refForName="parTx" op="lte" fact="0.8"/>
      <dgm:constr type="h" for="des" forName="parTx" refType="primFontSz" refFor="des" refForName="parTx" fact="0.8"/>
      <dgm:constr type="h" for="des" forName="parSh" refType="primFontSz" refFor="des" refForName="parTx" fact="1.2"/>
      <dgm:constr type="h" for="des" forName="desTx" refType="primFontSz" refFor="des" refForName="parTx" fact="1.6"/>
      <dgm:constr type="h" for="des" forName="parSh" refType="h" refFor="des" refForName="parTx" op="lte" fact="1.5"/>
      <dgm:constr type="h" for="des" forName="parSh" refType="h" refFor="des" refForName="parTx" op="gte" fact="1.5"/>
    </dgm:constrLst>
    <dgm:ruleLst>
      <dgm:rule type="w" for="ch" forName="composite" val="0" fact="NaN" max="NaN"/>
      <dgm:rule type="primFontSz" for="des" forName="parTx" val="5" fact="NaN" max="NaN"/>
    </dgm:ruleLst>
    <dgm:forEach name="Name3" axis="ch" ptType="node">
      <dgm:layoutNode name="composite">
        <dgm:alg type="composite"/>
        <dgm:shape xmlns:r="http://schemas.openxmlformats.org/officeDocument/2006/relationships" r:blip="">
          <dgm:adjLst/>
        </dgm:shape>
        <dgm:presOf/>
        <dgm:choose name="Name4">
          <dgm:if name="Name5" func="var" arg="dir" op="equ" val="norm">
            <dgm:constrLst>
              <dgm:constr type="h" refType="w" fact="1000"/>
              <dgm:constr type="l" for="ch" forName="parTx"/>
              <dgm:constr type="w" for="ch" forName="parTx" refType="w" fact="0.83"/>
              <dgm:constr type="t" for="ch" forName="parTx"/>
              <dgm:constr type="l" for="ch" forName="parSh"/>
              <dgm:constr type="w" for="ch" forName="parSh" refType="w" refFor="ch" refForName="parTx"/>
              <dgm:constr type="t" for="ch" forName="parSh"/>
              <dgm:constr type="l" for="ch" forName="desTx" refType="w" fact="0.17"/>
              <dgm:constr type="w" for="ch" forName="desTx" refType="w" refFor="ch" refForName="parTx"/>
              <dgm:constr type="t" for="ch" forName="desTx" refType="h" refFor="ch" refForName="parTx"/>
            </dgm:constrLst>
          </dgm:if>
          <dgm:else name="Name6">
            <dgm:constrLst>
              <dgm:constr type="h" refType="w" fact="1000"/>
              <dgm:constr type="l" for="ch" forName="parTx" refType="w" fact="0.17"/>
              <dgm:constr type="w" for="ch" forName="parTx" refType="w" fact="0.83"/>
              <dgm:constr type="t" for="ch" forName="parTx"/>
              <dgm:constr type="l" for="ch" forName="parSh" refType="w" fact="0.15"/>
              <dgm:constr type="w" for="ch" forName="parSh" refType="w" refFor="ch" refForName="parTx"/>
              <dgm:constr type="t" for="ch" forName="parSh"/>
              <dgm:constr type="l" for="ch" forName="desTx"/>
              <dgm:constr type="w" for="ch" forName="desTx" refType="w" refFor="ch" refForName="parTx"/>
              <dgm:constr type="t" for="ch" forName="desTx" refType="h" refFor="ch" refForName="parTx"/>
            </dgm:constrLst>
          </dgm:else>
        </dgm:choose>
        <dgm:ruleLst>
          <dgm:rule type="h" val="INF" fact="NaN" max="NaN"/>
        </dgm:ruleLst>
        <dgm:layoutNode name="parTx">
          <dgm:varLst>
            <dgm:chMax val="0"/>
            <dgm:chPref val="0"/>
            <dgm:bulletEnabled val="1"/>
          </dgm:varLst>
          <dgm:alg type="tx">
            <dgm:param type="parTxLTRAlign" val="l"/>
            <dgm:param type="parTxRTLAlign" val="r"/>
            <dgm:param type="txAnchorVert" val="t"/>
          </dgm:alg>
          <dgm:shape xmlns:r="http://schemas.openxmlformats.org/officeDocument/2006/relationships" type="rect" r:blip="" zOrderOff="1" hideGeom="1">
            <dgm:adjLst>
              <dgm:adj idx="1" val="0.1"/>
            </dgm:adjLst>
          </dgm:shape>
          <dgm:presOf axis="self" ptType="node"/>
          <dgm:constrLst>
            <dgm:constr type="h" refType="w" op="lte" fact="0.4"/>
            <dgm:constr type="bMarg" refType="primFontSz" fact="0.3"/>
            <dgm:constr type="h"/>
          </dgm:constrLst>
          <dgm:ruleLst>
            <dgm:rule type="h" val="INF" fact="NaN" max="NaN"/>
          </dgm:ruleLst>
        </dgm:layoutNode>
        <dgm:layoutNode name="parSh">
          <dgm:alg type="sp"/>
          <dgm:shape xmlns:r="http://schemas.openxmlformats.org/officeDocument/2006/relationships" type="roundRect" r:blip="">
            <dgm:adjLst>
              <dgm:adj idx="1" val="0.1"/>
            </dgm:adjLst>
          </dgm:shape>
          <dgm:presOf axis="self" ptType="node"/>
          <dgm:constrLst>
            <dgm:constr type="h"/>
          </dgm:constrLst>
          <dgm:ruleLst/>
        </dgm:layoutNode>
        <dgm:layoutNode name="desTx" styleLbl="fgAcc1">
          <dgm:varLst>
            <dgm:bulletEnabled val="1"/>
          </dgm:varLst>
          <dgm:alg type="tx">
            <dgm:param type="stBulletLvl" val="1"/>
          </dgm:alg>
          <dgm:shape xmlns:r="http://schemas.openxmlformats.org/officeDocument/2006/relationships" type="roundRect" r:blip="">
            <dgm:adjLst>
              <dgm:adj idx="1" val="0.1"/>
            </dgm:adjLst>
          </dgm:shape>
          <dgm:presOf axis="des" ptType="node"/>
          <dgm:constrLst>
            <dgm:constr type="secFontSz" val="65"/>
            <dgm:constr type="primFontSz" refType="secFontSz"/>
            <dgm:constr type="h"/>
          </dgm:constrLst>
          <dgm:ruleLst>
            <dgm:rule type="h" val="INF" fact="NaN" max="NaN"/>
          </dgm:ruleLst>
        </dgm:layoutNode>
      </dgm:layoutNode>
      <dgm:forEach name="sibTransForEach" axis="followSib" ptType="sibTrans" cnt="1">
        <dgm:layoutNode name="sibTrans">
          <dgm:alg type="conn">
            <dgm:param type="begPts" val="auto"/>
            <dgm:param type="endPts" val="auto"/>
            <dgm:param type="srcNode" val="parTx"/>
            <dgm:param type="dstNode" val="parTx"/>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emf"/><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xdr:row>
      <xdr:rowOff>9525</xdr:rowOff>
    </xdr:from>
    <xdr:to>
      <xdr:col>2</xdr:col>
      <xdr:colOff>838201</xdr:colOff>
      <xdr:row>1</xdr:row>
      <xdr:rowOff>919163</xdr:rowOff>
    </xdr:to>
    <xdr:pic>
      <xdr:nvPicPr>
        <xdr:cNvPr id="2" name="Picture 1" descr="mobile_unbanked_cmyk.eps"/>
        <xdr:cNvPicPr>
          <a:picLocks noChangeAspect="1"/>
        </xdr:cNvPicPr>
      </xdr:nvPicPr>
      <xdr:blipFill rotWithShape="1">
        <a:blip xmlns:r="http://schemas.openxmlformats.org/officeDocument/2006/relationships" r:embed="rId1" cstate="print"/>
        <a:srcRect r="77871"/>
        <a:stretch/>
      </xdr:blipFill>
      <xdr:spPr bwMode="auto">
        <a:xfrm>
          <a:off x="838201" y="114300"/>
          <a:ext cx="838200" cy="909638"/>
        </a:xfrm>
        <a:prstGeom prst="rect">
          <a:avLst/>
        </a:prstGeom>
        <a:noFill/>
        <a:ln w="9525">
          <a:noFill/>
          <a:miter lim="800000"/>
          <a:headEnd/>
          <a:tailEnd/>
        </a:ln>
      </xdr:spPr>
    </xdr:pic>
    <xdr:clientData/>
  </xdr:twoCellAnchor>
  <xdr:twoCellAnchor>
    <xdr:from>
      <xdr:col>2</xdr:col>
      <xdr:colOff>0</xdr:colOff>
      <xdr:row>53</xdr:row>
      <xdr:rowOff>0</xdr:rowOff>
    </xdr:from>
    <xdr:to>
      <xdr:col>4</xdr:col>
      <xdr:colOff>9525</xdr:colOff>
      <xdr:row>73</xdr:row>
      <xdr:rowOff>51248</xdr:rowOff>
    </xdr:to>
    <xdr:grpSp>
      <xdr:nvGrpSpPr>
        <xdr:cNvPr id="6" name="Group 5"/>
        <xdr:cNvGrpSpPr/>
      </xdr:nvGrpSpPr>
      <xdr:grpSpPr>
        <a:xfrm>
          <a:off x="838200" y="17992725"/>
          <a:ext cx="7029450" cy="4480373"/>
          <a:chOff x="0" y="0"/>
          <a:chExt cx="8475134" cy="4893732"/>
        </a:xfrm>
      </xdr:grpSpPr>
      <xdr:graphicFrame macro="">
        <xdr:nvGraphicFramePr>
          <xdr:cNvPr id="7" name="Diagram 6"/>
          <xdr:cNvGraphicFramePr/>
        </xdr:nvGraphicFramePr>
        <xdr:xfrm>
          <a:off x="67733" y="0"/>
          <a:ext cx="8255000" cy="329353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11" name="Diagram 10"/>
          <xdr:cNvGraphicFramePr/>
        </xdr:nvGraphicFramePr>
        <xdr:xfrm>
          <a:off x="0" y="643465"/>
          <a:ext cx="8475134" cy="4250267"/>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838200</xdr:colOff>
      <xdr:row>1</xdr:row>
      <xdr:rowOff>909638</xdr:rowOff>
    </xdr:to>
    <xdr:pic>
      <xdr:nvPicPr>
        <xdr:cNvPr id="3" name="Picture 2" descr="mobile_unbanked_cmyk.eps"/>
        <xdr:cNvPicPr>
          <a:picLocks noChangeAspect="1"/>
        </xdr:cNvPicPr>
      </xdr:nvPicPr>
      <xdr:blipFill rotWithShape="1">
        <a:blip xmlns:r="http://schemas.openxmlformats.org/officeDocument/2006/relationships" r:embed="rId1" cstate="print"/>
        <a:srcRect r="77871"/>
        <a:stretch/>
      </xdr:blipFill>
      <xdr:spPr bwMode="auto">
        <a:xfrm>
          <a:off x="190500" y="0"/>
          <a:ext cx="838200" cy="90963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8985</xdr:colOff>
      <xdr:row>0</xdr:row>
      <xdr:rowOff>197688</xdr:rowOff>
    </xdr:from>
    <xdr:to>
      <xdr:col>1</xdr:col>
      <xdr:colOff>847185</xdr:colOff>
      <xdr:row>5</xdr:row>
      <xdr:rowOff>73953</xdr:rowOff>
    </xdr:to>
    <xdr:pic>
      <xdr:nvPicPr>
        <xdr:cNvPr id="3" name="Picture 2" descr="mobile_unbanked_cmyk.eps"/>
        <xdr:cNvPicPr>
          <a:picLocks noChangeAspect="1"/>
        </xdr:cNvPicPr>
      </xdr:nvPicPr>
      <xdr:blipFill rotWithShape="1">
        <a:blip xmlns:r="http://schemas.openxmlformats.org/officeDocument/2006/relationships" r:embed="rId1" cstate="print"/>
        <a:srcRect r="77871"/>
        <a:stretch/>
      </xdr:blipFill>
      <xdr:spPr bwMode="auto">
        <a:xfrm>
          <a:off x="620023" y="197688"/>
          <a:ext cx="838200" cy="90963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2336</xdr:colOff>
      <xdr:row>0</xdr:row>
      <xdr:rowOff>266700</xdr:rowOff>
    </xdr:from>
    <xdr:to>
      <xdr:col>4</xdr:col>
      <xdr:colOff>526032</xdr:colOff>
      <xdr:row>1</xdr:row>
      <xdr:rowOff>906763</xdr:rowOff>
    </xdr:to>
    <xdr:pic>
      <xdr:nvPicPr>
        <xdr:cNvPr id="4" name="Picture 3" descr="mobile_unbanked_cmyk.eps"/>
        <xdr:cNvPicPr>
          <a:picLocks noChangeAspect="1"/>
        </xdr:cNvPicPr>
      </xdr:nvPicPr>
      <xdr:blipFill rotWithShape="1">
        <a:blip xmlns:r="http://schemas.openxmlformats.org/officeDocument/2006/relationships" r:embed="rId1" cstate="print"/>
        <a:srcRect r="77871"/>
        <a:stretch/>
      </xdr:blipFill>
      <xdr:spPr bwMode="auto">
        <a:xfrm>
          <a:off x="676275" y="266700"/>
          <a:ext cx="838200" cy="90963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180</xdr:colOff>
      <xdr:row>0</xdr:row>
      <xdr:rowOff>200025</xdr:rowOff>
    </xdr:from>
    <xdr:to>
      <xdr:col>4</xdr:col>
      <xdr:colOff>703592</xdr:colOff>
      <xdr:row>2</xdr:row>
      <xdr:rowOff>786172</xdr:rowOff>
    </xdr:to>
    <xdr:pic>
      <xdr:nvPicPr>
        <xdr:cNvPr id="3" name="Picture 2" descr="mobile_unbanked_cmyk.eps"/>
        <xdr:cNvPicPr>
          <a:picLocks noChangeAspect="1"/>
        </xdr:cNvPicPr>
      </xdr:nvPicPr>
      <xdr:blipFill rotWithShape="1">
        <a:blip xmlns:r="http://schemas.openxmlformats.org/officeDocument/2006/relationships" r:embed="rId1" cstate="print"/>
        <a:srcRect r="77871"/>
        <a:stretch/>
      </xdr:blipFill>
      <xdr:spPr bwMode="auto">
        <a:xfrm>
          <a:off x="638175" y="200025"/>
          <a:ext cx="838200" cy="90963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7368</xdr:colOff>
      <xdr:row>1</xdr:row>
      <xdr:rowOff>2875</xdr:rowOff>
    </xdr:from>
    <xdr:to>
      <xdr:col>3</xdr:col>
      <xdr:colOff>845568</xdr:colOff>
      <xdr:row>2</xdr:row>
      <xdr:rowOff>705839</xdr:rowOff>
    </xdr:to>
    <xdr:pic>
      <xdr:nvPicPr>
        <xdr:cNvPr id="4" name="Picture 3" descr="mobile_unbanked_cmyk.eps"/>
        <xdr:cNvPicPr>
          <a:picLocks noChangeAspect="1"/>
        </xdr:cNvPicPr>
      </xdr:nvPicPr>
      <xdr:blipFill rotWithShape="1">
        <a:blip xmlns:r="http://schemas.openxmlformats.org/officeDocument/2006/relationships" r:embed="rId1" cstate="print"/>
        <a:srcRect r="77871"/>
        <a:stretch/>
      </xdr:blipFill>
      <xdr:spPr bwMode="auto">
        <a:xfrm>
          <a:off x="447675" y="209550"/>
          <a:ext cx="838200" cy="90963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10319</xdr:colOff>
      <xdr:row>82</xdr:row>
      <xdr:rowOff>81291</xdr:rowOff>
    </xdr:from>
    <xdr:to>
      <xdr:col>23</xdr:col>
      <xdr:colOff>84082</xdr:colOff>
      <xdr:row>99</xdr:row>
      <xdr:rowOff>82791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10318</xdr:colOff>
      <xdr:row>99</xdr:row>
      <xdr:rowOff>167018</xdr:rowOff>
    </xdr:from>
    <xdr:to>
      <xdr:col>23</xdr:col>
      <xdr:colOff>84081</xdr:colOff>
      <xdr:row>116</xdr:row>
      <xdr:rowOff>168518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10319</xdr:colOff>
      <xdr:row>64</xdr:row>
      <xdr:rowOff>64565</xdr:rowOff>
    </xdr:from>
    <xdr:to>
      <xdr:col>15</xdr:col>
      <xdr:colOff>0</xdr:colOff>
      <xdr:row>81</xdr:row>
      <xdr:rowOff>178594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107155</xdr:colOff>
      <xdr:row>47</xdr:row>
      <xdr:rowOff>6745</xdr:rowOff>
    </xdr:from>
    <xdr:to>
      <xdr:col>22</xdr:col>
      <xdr:colOff>571499</xdr:colOff>
      <xdr:row>63</xdr:row>
      <xdr:rowOff>178594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590550</xdr:colOff>
      <xdr:row>0</xdr:row>
      <xdr:rowOff>190500</xdr:rowOff>
    </xdr:from>
    <xdr:to>
      <xdr:col>2</xdr:col>
      <xdr:colOff>242618</xdr:colOff>
      <xdr:row>5</xdr:row>
      <xdr:rowOff>66765</xdr:rowOff>
    </xdr:to>
    <xdr:pic>
      <xdr:nvPicPr>
        <xdr:cNvPr id="10" name="Picture 9" descr="mobile_unbanked_cmyk.eps"/>
        <xdr:cNvPicPr>
          <a:picLocks noChangeAspect="1"/>
        </xdr:cNvPicPr>
      </xdr:nvPicPr>
      <xdr:blipFill rotWithShape="1">
        <a:blip xmlns:r="http://schemas.openxmlformats.org/officeDocument/2006/relationships" r:embed="rId5" cstate="print"/>
        <a:srcRect r="77871"/>
        <a:stretch/>
      </xdr:blipFill>
      <xdr:spPr bwMode="auto">
        <a:xfrm>
          <a:off x="590550" y="190500"/>
          <a:ext cx="838200" cy="90963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171451</xdr:colOff>
      <xdr:row>170</xdr:row>
      <xdr:rowOff>142876</xdr:rowOff>
    </xdr:from>
    <xdr:to>
      <xdr:col>6</xdr:col>
      <xdr:colOff>952500</xdr:colOff>
      <xdr:row>184</xdr:row>
      <xdr:rowOff>104775</xdr:rowOff>
    </xdr:to>
    <xdr:pic>
      <xdr:nvPicPr>
        <xdr:cNvPr id="7"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6" y="92106751"/>
          <a:ext cx="7010399" cy="3581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schim/Dropbox%20(GSMA)/Diagnostic%20toolkit/Engagement%20Methodology/Tools/GSMA%20Metrics%20Dashboard_FINAL_DETAIL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aschim/Dropbox%20(GSMA)/Documents/Documents/Surveys/MMU_Mobile%20money%20survey%20-%20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aschim/Dropbox%20(GSMA)/Diagnostic%20toolkit%20shared/Diagnostic%20toolkit%203%20Y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Dashboard"/>
    </sheetNames>
    <sheetDataSet>
      <sheetData sheetId="0">
        <row r="5">
          <cell r="C5">
            <v>12</v>
          </cell>
        </row>
        <row r="8">
          <cell r="B8" t="str">
            <v># P2P transfers</v>
          </cell>
        </row>
        <row r="9">
          <cell r="B9" t="str">
            <v># Bill payments</v>
          </cell>
        </row>
        <row r="10">
          <cell r="B10" t="str">
            <v># Airtime top-ups</v>
          </cell>
        </row>
        <row r="12">
          <cell r="B12" t="str">
            <v># Agents</v>
          </cell>
        </row>
        <row r="26">
          <cell r="B26" t="str">
            <v># Active customers performing 1 transactions/month (count P2P transfers sent, bills paid, and airtime purchases; exclude customers who became active in the last month)</v>
          </cell>
        </row>
        <row r="39">
          <cell r="B39" t="str">
            <v># Active customers</v>
          </cell>
        </row>
        <row r="40">
          <cell r="B40" t="str">
            <v># Inactive customers</v>
          </cell>
        </row>
        <row r="41">
          <cell r="B41" t="str">
            <v># Active customers per agent</v>
          </cell>
        </row>
        <row r="42">
          <cell r="B42" t="str">
            <v># P2P transfer per active customer</v>
          </cell>
        </row>
        <row r="43">
          <cell r="B43" t="str">
            <v># Bill payments per active customer</v>
          </cell>
        </row>
        <row r="44">
          <cell r="B44" t="str">
            <v># Airtime topups per active customer</v>
          </cell>
        </row>
        <row r="45">
          <cell r="B45" t="str">
            <v>Float per active customer</v>
          </cell>
        </row>
        <row r="46">
          <cell r="B46" t="str">
            <v># Cash-in transactions per agent</v>
          </cell>
        </row>
        <row r="47">
          <cell r="B47" t="str">
            <v># Cash-out transactions per agent</v>
          </cell>
        </row>
        <row r="48">
          <cell r="B48" t="str">
            <v>Float per agent</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bile Money"/>
      <sheetName val="List"/>
      <sheetName val="Definitions"/>
    </sheetNames>
    <sheetDataSet>
      <sheetData sheetId="0"/>
      <sheetData sheetId="1">
        <row r="1">
          <cell r="C1" t="str">
            <v>Yes</v>
          </cell>
        </row>
        <row r="2">
          <cell r="C2" t="str">
            <v>No</v>
          </cell>
        </row>
        <row r="20">
          <cell r="C20" t="str">
            <v>Yes</v>
          </cell>
        </row>
        <row r="21">
          <cell r="C21" t="str">
            <v>No, but planning to launch in the next 12 months</v>
          </cell>
        </row>
        <row r="22">
          <cell r="C22" t="str">
            <v>Not planning to launch</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Operational health old"/>
      <sheetName val="Operational health new"/>
      <sheetName val="Graphs"/>
      <sheetName val="RegisteredPT"/>
      <sheetName val="Active90PT"/>
      <sheetName val="Raw Data"/>
      <sheetName val="Distribution"/>
      <sheetName val="Org structure"/>
      <sheetName val="Marketing"/>
      <sheetName val="Overall assessment"/>
      <sheetName val="Glossary"/>
      <sheetName val="Overall assessment 2"/>
      <sheetName val="Customer journey template"/>
      <sheetName val="External observation"/>
      <sheetName val="Diagnostic"/>
      <sheetName val="Operational heal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85">
          <cell r="G185" t="str">
            <v>YES</v>
          </cell>
        </row>
        <row r="186">
          <cell r="G186" t="str">
            <v>NO</v>
          </cell>
        </row>
        <row r="187">
          <cell r="G187" t="str">
            <v>N/A</v>
          </cell>
        </row>
      </sheetData>
      <sheetData sheetId="9">
        <row r="73">
          <cell r="F73" t="str">
            <v>Target everyone</v>
          </cell>
        </row>
        <row r="74">
          <cell r="F74" t="str">
            <v>The target segment only</v>
          </cell>
        </row>
        <row r="75">
          <cell r="F75" t="str">
            <v>No one specific</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mmu@gsma.com" TargetMode="External"/><Relationship Id="rId7" Type="http://schemas.openxmlformats.org/officeDocument/2006/relationships/printerSettings" Target="../printerSettings/printerSettings2.bin"/><Relationship Id="rId2" Type="http://schemas.openxmlformats.org/officeDocument/2006/relationships/hyperlink" Target="mailto:mmu@gsma.com" TargetMode="External"/><Relationship Id="rId1" Type="http://schemas.openxmlformats.org/officeDocument/2006/relationships/printerSettings" Target="../printerSettings/printerSettings1.bin"/><Relationship Id="rId6" Type="http://schemas.openxmlformats.org/officeDocument/2006/relationships/hyperlink" Target="http://www.linkedin.com/groups?about=&amp;gid=1985094&amp;trk=anet_ug_grppro" TargetMode="External"/><Relationship Id="rId5" Type="http://schemas.openxmlformats.org/officeDocument/2006/relationships/hyperlink" Target="http://twitter.com/gsmammu" TargetMode="External"/><Relationship Id="rId4" Type="http://schemas.openxmlformats.org/officeDocument/2006/relationships/hyperlink" Target="http://www.gsma.com/mobilefordevelopment/programmes/mobile-money-for-the-unbanked/subscribe?utm_medium=website&amp;utm_campaign=mmusubscribe&amp;utm_source=contactu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mmu@gsm.org" TargetMode="External"/><Relationship Id="rId2" Type="http://schemas.openxmlformats.org/officeDocument/2006/relationships/hyperlink" Target="http://www.gsma.com/mobilefordevelopment/wp-content/uploads/2013/07/Customer-Business-Intelligence-.pdf" TargetMode="External"/><Relationship Id="rId1" Type="http://schemas.openxmlformats.org/officeDocument/2006/relationships/printerSettings" Target="../printerSettings/printerSettings17.bin"/><Relationship Id="rId6" Type="http://schemas.openxmlformats.org/officeDocument/2006/relationships/drawing" Target="../drawings/drawing8.xml"/><Relationship Id="rId5" Type="http://schemas.openxmlformats.org/officeDocument/2006/relationships/printerSettings" Target="../printerSettings/printerSettings18.bin"/><Relationship Id="rId4" Type="http://schemas.openxmlformats.org/officeDocument/2006/relationships/hyperlink" Target="mailto:mmu@gsm.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hyperlink" Target="http://www.gsma.com/mobilefordevelopment/wp-content/uploads/2012/03/ssrnid1655248.pdf" TargetMode="External"/><Relationship Id="rId13" Type="http://schemas.openxmlformats.org/officeDocument/2006/relationships/drawing" Target="../drawings/drawing4.xml"/><Relationship Id="rId3" Type="http://schemas.openxmlformats.org/officeDocument/2006/relationships/hyperlink" Target="http://www.gsma.com/mobilefordevelopment/wp-content/uploads/2013/07/MMU_Mobile-Money-101.pdf" TargetMode="External"/><Relationship Id="rId7" Type="http://schemas.openxmlformats.org/officeDocument/2006/relationships/hyperlink" Target="http://www.gsma.com/mobilefordevelopment/wp-content/uploads/2012/03/Webinar-ENG-Slides.pdf" TargetMode="External"/><Relationship Id="rId12" Type="http://schemas.openxmlformats.org/officeDocument/2006/relationships/printerSettings" Target="../printerSettings/printerSettings8.bin"/><Relationship Id="rId2" Type="http://schemas.openxmlformats.org/officeDocument/2006/relationships/hyperlink" Target="http://www.gsma.com/mobilefordevelopment/wp-content/uploads/2011/02/Agent-Networks-full.pdf" TargetMode="External"/><Relationship Id="rId1" Type="http://schemas.openxmlformats.org/officeDocument/2006/relationships/printerSettings" Target="../printerSettings/printerSettings7.bin"/><Relationship Id="rId6" Type="http://schemas.openxmlformats.org/officeDocument/2006/relationships/hyperlink" Target="https://www.youtube.com/watch?v=U0LKYDgXh4g" TargetMode="External"/><Relationship Id="rId11" Type="http://schemas.openxmlformats.org/officeDocument/2006/relationships/hyperlink" Target="http://www.gsma.com/mobilefordevelopment/wp-content/uploads/2012/03/manage.pdf" TargetMode="External"/><Relationship Id="rId5" Type="http://schemas.openxmlformats.org/officeDocument/2006/relationships/hyperlink" Target="http://www.gsma.com/mobilefordevelopment/wp-content/uploads/2012/03/keystompesassuccess4jan69.pdf" TargetMode="External"/><Relationship Id="rId15" Type="http://schemas.openxmlformats.org/officeDocument/2006/relationships/comments" Target="../comments2.xml"/><Relationship Id="rId10" Type="http://schemas.openxmlformats.org/officeDocument/2006/relationships/hyperlink" Target="http://www.gsma.com/mobilefordevelopment/accessibility-of-mobile-money-how-is-the-mobile-money-industry-helping-to-increase-access-to-financial-services" TargetMode="External"/><Relationship Id="rId4" Type="http://schemas.openxmlformats.org/officeDocument/2006/relationships/hyperlink" Target="http://www.gsma.com/mobilefordevelopment/wp-content/uploads/2014/11/2014_Mobile-money-profitability-A-digital-ecosystem-to-drive-healthy-margins.pdf" TargetMode="External"/><Relationship Id="rId9" Type="http://schemas.openxmlformats.org/officeDocument/2006/relationships/hyperlink" Target="http://www.gsma.com/mobilefordevelopment/wp-content/uploads/2012/10/MMU_Agent-Training.pdf" TargetMode="External"/><Relationship Id="rId1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hyperlink" Target="http://www.gsma.com/mobilefordevelopment/wp-content/uploads/2013/10/KPIs-in-Mobile-Money_A-Reference-Guide.pdf" TargetMode="External"/><Relationship Id="rId13" Type="http://schemas.openxmlformats.org/officeDocument/2006/relationships/comments" Target="../comments3.xml"/><Relationship Id="rId3" Type="http://schemas.openxmlformats.org/officeDocument/2006/relationships/hyperlink" Target="http://www.gsma.com/mobilefordevelopment/wp-content/uploads/2013/06/2013_MMU_Platforms-for-Successful-Mobile-Money-Services.pdf" TargetMode="External"/><Relationship Id="rId7" Type="http://schemas.openxmlformats.org/officeDocument/2006/relationships/hyperlink" Target="http://www.gsma.com/mobilefordevelopment/managing-risk-in-mobile-money-a-new-comprehensive-risk-toolkit" TargetMode="External"/><Relationship Id="rId12" Type="http://schemas.openxmlformats.org/officeDocument/2006/relationships/vmlDrawing" Target="../drawings/vmlDrawing3.vml"/><Relationship Id="rId2" Type="http://schemas.openxmlformats.org/officeDocument/2006/relationships/hyperlink" Target="http://www.gsma.com/mobilefordevelopment/wp-content/uploads/2012/10/2012_MMU_Organisational-design-to-succeed-in-mobile-money.pdf" TargetMode="External"/><Relationship Id="rId1" Type="http://schemas.openxmlformats.org/officeDocument/2006/relationships/printerSettings" Target="../printerSettings/printerSettings9.bin"/><Relationship Id="rId6" Type="http://schemas.openxmlformats.org/officeDocument/2006/relationships/hyperlink" Target="http://www.gsma.com/mobilefordevelopment/wp-content/uploads/2014/11/Code-of-Conduct-for-Mobile-Money-Providers.pdf" TargetMode="External"/><Relationship Id="rId11" Type="http://schemas.openxmlformats.org/officeDocument/2006/relationships/drawing" Target="../drawings/drawing5.xml"/><Relationship Id="rId5" Type="http://schemas.openxmlformats.org/officeDocument/2006/relationships/hyperlink" Target="http://www.ifc.org/wps/wcm/connect/8f95ad804cf85c69872ec7f81ee631cc/Tool+9.1.+Designing+%26+Building+a+Call+Center.pdf?MOD=AJPERES" TargetMode="External"/><Relationship Id="rId10" Type="http://schemas.openxmlformats.org/officeDocument/2006/relationships/printerSettings" Target="../printerSettings/printerSettings10.bin"/><Relationship Id="rId4" Type="http://schemas.openxmlformats.org/officeDocument/2006/relationships/hyperlink" Target="http://www.ifc.org/wps/wcm/connect/75ce96004cf85d4f8752c7f81ee631cc/Tool+9.4.+Measuring+Call+Center+Performance.pdf?MOD=AJPERES" TargetMode="External"/><Relationship Id="rId9" Type="http://schemas.openxmlformats.org/officeDocument/2006/relationships/hyperlink" Target="http://www.gsma.com/mobilefordevelopment/wp-content/uploads/2012/10/2012_MMU_Managing-the-risk-of-fraud-in-mobile-money.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gsma.com/mobilefordevelopment/wp-content/uploads/2013/07/Customer-Journey-MMU-Global-Event-2013.pdf" TargetMode="External"/><Relationship Id="rId3" Type="http://schemas.openxmlformats.org/officeDocument/2006/relationships/hyperlink" Target="https://youtu.be/LWnk97_WYCU" TargetMode="External"/><Relationship Id="rId7" Type="http://schemas.openxmlformats.org/officeDocument/2006/relationships/hyperlink" Target="http://www.gsma.com/mobilefordevelopment/wp-content/uploads/2013/07/Customer-Business-Intelligence-.pdf" TargetMode="External"/><Relationship Id="rId12" Type="http://schemas.openxmlformats.org/officeDocument/2006/relationships/drawing" Target="../drawings/drawing6.xml"/><Relationship Id="rId2" Type="http://schemas.openxmlformats.org/officeDocument/2006/relationships/hyperlink" Target="http://www.gsma.com/mobilefordevelopment/wp-content/uploads/2012/03/mmumarketingmobilemoney52.pdf" TargetMode="External"/><Relationship Id="rId1" Type="http://schemas.openxmlformats.org/officeDocument/2006/relationships/printerSettings" Target="../printerSettings/printerSettings11.bin"/><Relationship Id="rId6" Type="http://schemas.openxmlformats.org/officeDocument/2006/relationships/hyperlink" Target="http://www.gsma.com/mobilefordevelopment/wp-content/uploads/2012/03/drivingcustomerusagefinallowres.pdf" TargetMode="External"/><Relationship Id="rId11" Type="http://schemas.openxmlformats.org/officeDocument/2006/relationships/printerSettings" Target="../printerSettings/printerSettings12.bin"/><Relationship Id="rId5" Type="http://schemas.openxmlformats.org/officeDocument/2006/relationships/hyperlink" Target="http://www.gsma.com/mobilefordevelopment/beyond-marketing-building-trust-and-the-value-proposition-for-mobile-money-through-consumer-education" TargetMode="External"/><Relationship Id="rId10" Type="http://schemas.openxmlformats.org/officeDocument/2006/relationships/hyperlink" Target="http://www.gsma.com/mobilefordevelopment/accessibility-of-mobile-money-how-is-the-mobile-money-industry-helping-to-increase-access-to-financial-services" TargetMode="External"/><Relationship Id="rId4" Type="http://schemas.openxmlformats.org/officeDocument/2006/relationships/hyperlink" Target="http://www.gsma.com/mobilefordevelopment/mr-patate-showing-how-mobile-money-is-the-easiest-solution-for-everyday-use" TargetMode="External"/><Relationship Id="rId9" Type="http://schemas.openxmlformats.org/officeDocument/2006/relationships/hyperlink" Target="http://www.gsma.com/mobilefordevelopment/mobile-money-transactions-what-are-people-using-mobile-money-fo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gsma.com/mobilefordevelopment/wp-content/uploads/2013/10/KPIs-in-Mobile-Money_A-Reference-Guide.pdf" TargetMode="External"/><Relationship Id="rId13" Type="http://schemas.openxmlformats.org/officeDocument/2006/relationships/hyperlink" Target="http://www.gsma.com/mobilefordevelopment/wp-content/uploads/2012/03/Webinar-ENG-Slides.pdf" TargetMode="External"/><Relationship Id="rId18" Type="http://schemas.openxmlformats.org/officeDocument/2006/relationships/hyperlink" Target="http://www.ifc.org/wps/wcm/connect/8f95ad804cf85c69872ec7f81ee631cc/Tool+9.1.+Designing+%26+Building+a+Call+Center.pdf?MOD=AJPERES" TargetMode="External"/><Relationship Id="rId3" Type="http://schemas.openxmlformats.org/officeDocument/2006/relationships/hyperlink" Target="http://www.gsma.com/mobilefordevelopment/wp-content/uploads/2011/02/Agent-Networks-full.pdf" TargetMode="External"/><Relationship Id="rId7" Type="http://schemas.openxmlformats.org/officeDocument/2006/relationships/hyperlink" Target="http://www.gsma.com/mobilefordevelopment/wp-content/uploads/2012/10/2012_MMU_Organisational-design-to-succeed-in-mobile-money.pdf" TargetMode="External"/><Relationship Id="rId12" Type="http://schemas.openxmlformats.org/officeDocument/2006/relationships/hyperlink" Target="http://www.gsma.com/mobilefordevelopment/wp-content/uploads/2013/07/MMU_Mobile-Money-101.pdf" TargetMode="External"/><Relationship Id="rId17" Type="http://schemas.openxmlformats.org/officeDocument/2006/relationships/hyperlink" Target="http://www.gsma.com/mobilefordevelopment/wp-content/uploads/2012/03/drivingcustomerusagefinallowres.pdf" TargetMode="External"/><Relationship Id="rId2" Type="http://schemas.openxmlformats.org/officeDocument/2006/relationships/hyperlink" Target="http://www.gsma.com/mobilefordevelopment/programmes/mobile-money-for-the-unbanked/topics/agent-networks" TargetMode="External"/><Relationship Id="rId16" Type="http://schemas.openxmlformats.org/officeDocument/2006/relationships/hyperlink" Target="http://www.gsma.com/mobilefordevelopment/programmes/mobile-money-for-the-unbanked/topics/customer-adoption" TargetMode="External"/><Relationship Id="rId20"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hyperlink" Target="http://www.gsma.com/mobilefordevelopment/wp-content/uploads/2012/03/manage.pdf" TargetMode="External"/><Relationship Id="rId11" Type="http://schemas.openxmlformats.org/officeDocument/2006/relationships/hyperlink" Target="http://www.gsma.com/mobilefordevelopment/wp-content/uploads/2013/07/Customer-Business-Intelligence-.pdf" TargetMode="External"/><Relationship Id="rId5" Type="http://schemas.openxmlformats.org/officeDocument/2006/relationships/hyperlink" Target="http://www.gsma.com/mobilefordevelopment/wp-content/uploads/2012/10/MMU_Agent-Training.pdf" TargetMode="External"/><Relationship Id="rId15" Type="http://schemas.openxmlformats.org/officeDocument/2006/relationships/hyperlink" Target="http://www.gsma.com/mobilefordevelopment/programmes/mobile-money-for-the-unbanked/topics/agent-networks" TargetMode="External"/><Relationship Id="rId10" Type="http://schemas.openxmlformats.org/officeDocument/2006/relationships/hyperlink" Target="http://www.gsma.com/mobilefordevelopment/wp-content/uploads/2012/03/drivingcustomerusagefinallowres.pdf" TargetMode="External"/><Relationship Id="rId19" Type="http://schemas.openxmlformats.org/officeDocument/2006/relationships/printerSettings" Target="../printerSettings/printerSettings14.bin"/><Relationship Id="rId4" Type="http://schemas.openxmlformats.org/officeDocument/2006/relationships/hyperlink" Target="https://youtu.be/U0LKYDgXh4g" TargetMode="External"/><Relationship Id="rId9" Type="http://schemas.openxmlformats.org/officeDocument/2006/relationships/hyperlink" Target="http://www.ifc.org/wps/wcm/connect/8f95ad804cf85c69872ec7f81ee631cc/Tool+9.1.+Designing+%26+Building+a+Call+Center.pdf?MOD=AJPERES" TargetMode="External"/><Relationship Id="rId14" Type="http://schemas.openxmlformats.org/officeDocument/2006/relationships/hyperlink" Target="http://www.gsma.com/mobilefordevelopment/programmes/mobile-money-for-the-unbanked/topics/organisational-structur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C1:C78"/>
  <sheetViews>
    <sheetView showGridLines="0" showRowColHeaders="0" tabSelected="1" zoomScaleNormal="100" workbookViewId="0"/>
  </sheetViews>
  <sheetFormatPr defaultColWidth="8.85546875" defaultRowHeight="16.5"/>
  <cols>
    <col min="1" max="1" width="1.42578125" style="21" customWidth="1"/>
    <col min="2" max="2" width="11.140625" style="21" customWidth="1"/>
    <col min="3" max="3" width="96.42578125" style="21" customWidth="1"/>
    <col min="4" max="5" width="8.85546875" style="21"/>
    <col min="6" max="6" width="0.5703125" style="21" customWidth="1"/>
    <col min="7" max="7" width="39.7109375" style="21" customWidth="1"/>
    <col min="8" max="16384" width="8.85546875" style="21"/>
  </cols>
  <sheetData>
    <row r="1" spans="3:3" ht="8.25" customHeight="1"/>
    <row r="2" spans="3:3" s="42" customFormat="1" ht="99.95" customHeight="1">
      <c r="C2" s="42" t="s">
        <v>661</v>
      </c>
    </row>
    <row r="4" spans="3:3" ht="54.75" customHeight="1">
      <c r="C4" s="336" t="s">
        <v>333</v>
      </c>
    </row>
    <row r="5" spans="3:3" ht="66">
      <c r="C5" s="333" t="s">
        <v>679</v>
      </c>
    </row>
    <row r="6" spans="3:3">
      <c r="C6" s="333"/>
    </row>
    <row r="7" spans="3:3">
      <c r="C7" s="334" t="s">
        <v>639</v>
      </c>
    </row>
    <row r="8" spans="3:3">
      <c r="C8" s="334" t="s">
        <v>656</v>
      </c>
    </row>
    <row r="9" spans="3:3">
      <c r="C9" s="334" t="s">
        <v>657</v>
      </c>
    </row>
    <row r="10" spans="3:3">
      <c r="C10" s="334" t="s">
        <v>658</v>
      </c>
    </row>
    <row r="11" spans="3:3">
      <c r="C11" s="334" t="s">
        <v>659</v>
      </c>
    </row>
    <row r="12" spans="3:3">
      <c r="C12" s="334" t="s">
        <v>660</v>
      </c>
    </row>
    <row r="13" spans="3:3">
      <c r="C13" s="334"/>
    </row>
    <row r="14" spans="3:3" ht="49.5">
      <c r="C14" s="333" t="s">
        <v>664</v>
      </c>
    </row>
    <row r="15" spans="3:3" ht="49.5">
      <c r="C15" s="333" t="s">
        <v>668</v>
      </c>
    </row>
    <row r="16" spans="3:3">
      <c r="C16" s="333"/>
    </row>
    <row r="17" spans="3:3">
      <c r="C17" s="333" t="s">
        <v>665</v>
      </c>
    </row>
    <row r="18" spans="3:3">
      <c r="C18" s="333"/>
    </row>
    <row r="19" spans="3:3">
      <c r="C19" s="336" t="s">
        <v>652</v>
      </c>
    </row>
    <row r="20" spans="3:3" ht="33">
      <c r="C20" s="333" t="s">
        <v>339</v>
      </c>
    </row>
    <row r="21" spans="3:3" ht="49.5">
      <c r="C21" s="333" t="s">
        <v>669</v>
      </c>
    </row>
    <row r="22" spans="3:3">
      <c r="C22" s="334" t="s">
        <v>345</v>
      </c>
    </row>
    <row r="23" spans="3:3">
      <c r="C23" s="334" t="s">
        <v>346</v>
      </c>
    </row>
    <row r="24" spans="3:3">
      <c r="C24" s="334" t="s">
        <v>347</v>
      </c>
    </row>
    <row r="25" spans="3:3">
      <c r="C25" s="334" t="s">
        <v>348</v>
      </c>
    </row>
    <row r="26" spans="3:3">
      <c r="C26" s="334" t="s">
        <v>349</v>
      </c>
    </row>
    <row r="27" spans="3:3" ht="33">
      <c r="C27" s="337" t="s">
        <v>653</v>
      </c>
    </row>
    <row r="28" spans="3:3">
      <c r="C28" s="333"/>
    </row>
    <row r="29" spans="3:3">
      <c r="C29" s="336" t="s">
        <v>654</v>
      </c>
    </row>
    <row r="30" spans="3:3" s="35" customFormat="1" ht="49.5">
      <c r="C30" s="333" t="s">
        <v>667</v>
      </c>
    </row>
    <row r="31" spans="3:3" s="35" customFormat="1">
      <c r="C31" s="333"/>
    </row>
    <row r="32" spans="3:3" s="35" customFormat="1" ht="99">
      <c r="C32" s="333" t="s">
        <v>670</v>
      </c>
    </row>
    <row r="33" spans="3:3" s="35" customFormat="1">
      <c r="C33" s="333"/>
    </row>
    <row r="34" spans="3:3" s="35" customFormat="1" ht="49.5">
      <c r="C34" s="333" t="s">
        <v>673</v>
      </c>
    </row>
    <row r="35" spans="3:3" s="35" customFormat="1">
      <c r="C35" s="333"/>
    </row>
    <row r="36" spans="3:3" s="35" customFormat="1" ht="33">
      <c r="C36" s="333" t="s">
        <v>655</v>
      </c>
    </row>
    <row r="37" spans="3:3" s="35" customFormat="1">
      <c r="C37" s="333"/>
    </row>
    <row r="38" spans="3:3" s="35" customFormat="1">
      <c r="C38" s="336" t="s">
        <v>334</v>
      </c>
    </row>
    <row r="39" spans="3:3" s="35" customFormat="1">
      <c r="C39" s="336" t="s">
        <v>342</v>
      </c>
    </row>
    <row r="40" spans="3:3" s="35" customFormat="1" ht="33">
      <c r="C40" s="333" t="s">
        <v>335</v>
      </c>
    </row>
    <row r="41" spans="3:3" s="335" customFormat="1">
      <c r="C41" s="333"/>
    </row>
    <row r="42" spans="3:3" s="35" customFormat="1">
      <c r="C42" s="336" t="s">
        <v>336</v>
      </c>
    </row>
    <row r="43" spans="3:3" s="35" customFormat="1">
      <c r="C43" s="336" t="s">
        <v>343</v>
      </c>
    </row>
    <row r="44" spans="3:3" s="35" customFormat="1" ht="66">
      <c r="C44" s="333" t="s">
        <v>671</v>
      </c>
    </row>
    <row r="45" spans="3:3" s="35" customFormat="1">
      <c r="C45" s="333"/>
    </row>
    <row r="46" spans="3:3" s="35" customFormat="1">
      <c r="C46" s="336" t="s">
        <v>337</v>
      </c>
    </row>
    <row r="47" spans="3:3" s="35" customFormat="1">
      <c r="C47" s="336" t="s">
        <v>344</v>
      </c>
    </row>
    <row r="48" spans="3:3" s="35" customFormat="1">
      <c r="C48" s="333" t="s">
        <v>338</v>
      </c>
    </row>
    <row r="49" spans="3:3" s="35" customFormat="1">
      <c r="C49" s="333"/>
    </row>
    <row r="50" spans="3:3" s="35" customFormat="1">
      <c r="C50" s="336" t="s">
        <v>340</v>
      </c>
    </row>
    <row r="51" spans="3:3" s="35" customFormat="1" ht="33">
      <c r="C51" s="333" t="s">
        <v>341</v>
      </c>
    </row>
    <row r="52" spans="3:3" s="35" customFormat="1">
      <c r="C52" s="22"/>
    </row>
    <row r="53" spans="3:3" s="35" customFormat="1">
      <c r="C53" s="48"/>
    </row>
    <row r="54" spans="3:3" s="35" customFormat="1">
      <c r="C54" s="48"/>
    </row>
    <row r="55" spans="3:3" s="35" customFormat="1">
      <c r="C55" s="48"/>
    </row>
    <row r="56" spans="3:3" s="35" customFormat="1">
      <c r="C56" s="22"/>
    </row>
    <row r="57" spans="3:3" s="35" customFormat="1">
      <c r="C57" s="22"/>
    </row>
    <row r="58" spans="3:3" s="35" customFormat="1">
      <c r="C58" s="48"/>
    </row>
    <row r="59" spans="3:3" ht="35.25" customHeight="1">
      <c r="C59" s="22"/>
    </row>
    <row r="74" spans="3:3" ht="17.25">
      <c r="C74" s="338" t="s">
        <v>674</v>
      </c>
    </row>
    <row r="75" spans="3:3">
      <c r="C75" s="339" t="s">
        <v>678</v>
      </c>
    </row>
    <row r="76" spans="3:3">
      <c r="C76" s="339" t="s">
        <v>675</v>
      </c>
    </row>
    <row r="77" spans="3:3">
      <c r="C77" s="339" t="s">
        <v>676</v>
      </c>
    </row>
    <row r="78" spans="3:3">
      <c r="C78" s="339" t="s">
        <v>677</v>
      </c>
    </row>
  </sheetData>
  <customSheetViews>
    <customSheetView guid="{EC11A524-C9E1-4F81-B811-06C3EABA226A}" showGridLines="0" fitToPage="1" topLeftCell="A8">
      <selection activeCell="C25" sqref="C25"/>
      <pageMargins left="0.25" right="0.25" top="0.75" bottom="0.75" header="0.3" footer="0.3"/>
      <pageSetup paperSize="8" orientation="landscape" r:id="rId1"/>
    </customSheetView>
    <customSheetView guid="{E0251001-9DD1-984A-A81A-AE654AF714A6}">
      <selection activeCell="G36" sqref="G36"/>
      <pageMargins left="0.7" right="0.7" top="0.75" bottom="0.75" header="0.3" footer="0.3"/>
      <pageSetup paperSize="9" orientation="portrait"/>
    </customSheetView>
    <customSheetView guid="{5F0FA797-6F13-A540-A4C8-CA37CDB700E2}" topLeftCell="A3">
      <selection activeCell="G36" sqref="G36"/>
      <pageMargins left="0.7" right="0.7" top="0.75" bottom="0.75" header="0.3" footer="0.3"/>
      <pageSetup paperSize="9" orientation="portrait"/>
    </customSheetView>
  </customSheetViews>
  <hyperlinks>
    <hyperlink ref="C27" r:id="rId2" display="mailto:mmu@gsma.com"/>
    <hyperlink ref="C75" r:id="rId3" display="mailto:mmu@gsma.com"/>
    <hyperlink ref="C76" r:id="rId4" display="http://www.gsma.com/mobilefordevelopment/programmes/mobile-money-for-the-unbanked/subscribe?utm_medium=website&amp;utm_campaign=mmusubscribe&amp;utm_source=contactus"/>
    <hyperlink ref="C77" r:id="rId5" display="http://twitter.com/gsmammu"/>
    <hyperlink ref="C78" r:id="rId6" display="http://www.linkedin.com/groups?about=&amp;gid=1985094&amp;trk=anet_ug_grppro"/>
  </hyperlinks>
  <pageMargins left="0.25" right="0.25" top="0.75" bottom="0.75" header="0.3" footer="0.3"/>
  <pageSetup paperSize="8"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3:L217"/>
  <sheetViews>
    <sheetView showGridLines="0" zoomScaleNormal="100" zoomScalePageLayoutView="150" workbookViewId="0">
      <selection activeCell="G28" sqref="G28"/>
    </sheetView>
  </sheetViews>
  <sheetFormatPr defaultColWidth="8.85546875" defaultRowHeight="15"/>
  <cols>
    <col min="1" max="1" width="9.140625" customWidth="1"/>
    <col min="2" max="2" width="81" customWidth="1"/>
    <col min="3" max="3" width="28.5703125" customWidth="1"/>
    <col min="4" max="4" width="29.42578125" customWidth="1"/>
    <col min="5" max="5" width="26.5703125" customWidth="1"/>
    <col min="7" max="7" width="16.28515625" customWidth="1"/>
  </cols>
  <sheetData>
    <row r="3" spans="2:2" ht="90">
      <c r="B3" s="190" t="s">
        <v>356</v>
      </c>
    </row>
    <row r="4" spans="2:2" ht="90" customHeight="1">
      <c r="B4" s="134" t="s">
        <v>562</v>
      </c>
    </row>
    <row r="5" spans="2:2">
      <c r="B5" s="134"/>
    </row>
    <row r="6" spans="2:2" ht="90" customHeight="1">
      <c r="B6" s="134" t="s">
        <v>357</v>
      </c>
    </row>
    <row r="7" spans="2:2" ht="18" customHeight="1">
      <c r="B7" s="149" t="s">
        <v>358</v>
      </c>
    </row>
    <row r="8" spans="2:2" ht="30" customHeight="1">
      <c r="B8" s="132" t="s">
        <v>359</v>
      </c>
    </row>
    <row r="9" spans="2:2" ht="30">
      <c r="B9" s="169" t="s">
        <v>496</v>
      </c>
    </row>
    <row r="10" spans="2:2" ht="45">
      <c r="B10" s="169" t="s">
        <v>563</v>
      </c>
    </row>
    <row r="11" spans="2:2" ht="45">
      <c r="B11" s="169" t="s">
        <v>497</v>
      </c>
    </row>
    <row r="12" spans="2:2" ht="75">
      <c r="B12" s="169" t="s">
        <v>498</v>
      </c>
    </row>
    <row r="13" spans="2:2" ht="18" customHeight="1">
      <c r="B13" s="149" t="s">
        <v>360</v>
      </c>
    </row>
    <row r="14" spans="2:2">
      <c r="B14" s="64"/>
    </row>
    <row r="15" spans="2:2" ht="45">
      <c r="B15" s="132" t="s">
        <v>361</v>
      </c>
    </row>
    <row r="16" spans="2:2" ht="18" customHeight="1">
      <c r="B16" s="150" t="s">
        <v>499</v>
      </c>
    </row>
    <row r="17" spans="2:11" ht="16.5" customHeight="1">
      <c r="B17" s="151" t="s">
        <v>362</v>
      </c>
    </row>
    <row r="18" spans="2:11">
      <c r="B18" s="131" t="s">
        <v>500</v>
      </c>
    </row>
    <row r="19" spans="2:11" ht="30">
      <c r="B19" s="169" t="s">
        <v>501</v>
      </c>
    </row>
    <row r="20" spans="2:11">
      <c r="B20" s="131" t="s">
        <v>564</v>
      </c>
    </row>
    <row r="21" spans="2:11" ht="30">
      <c r="B21" s="183" t="s">
        <v>502</v>
      </c>
    </row>
    <row r="22" spans="2:11" ht="30">
      <c r="B22" s="183" t="s">
        <v>503</v>
      </c>
    </row>
    <row r="23" spans="2:11" ht="17.25" customHeight="1" thickBot="1">
      <c r="B23" s="151" t="s">
        <v>363</v>
      </c>
    </row>
    <row r="24" spans="2:11" ht="15.75" thickBot="1">
      <c r="B24" s="379" t="s">
        <v>364</v>
      </c>
      <c r="C24" s="380"/>
      <c r="D24" s="380"/>
      <c r="E24" s="380"/>
      <c r="F24" s="380"/>
      <c r="G24" s="380"/>
      <c r="H24" s="380"/>
      <c r="I24" s="380"/>
      <c r="J24" s="380"/>
      <c r="K24" s="381"/>
    </row>
    <row r="25" spans="2:11">
      <c r="B25" s="382" t="s">
        <v>365</v>
      </c>
      <c r="C25" s="384" t="s">
        <v>366</v>
      </c>
      <c r="D25" s="152" t="s">
        <v>367</v>
      </c>
      <c r="E25" s="152" t="s">
        <v>369</v>
      </c>
      <c r="F25" s="152" t="s">
        <v>370</v>
      </c>
      <c r="G25" s="382" t="s">
        <v>372</v>
      </c>
      <c r="H25" s="382" t="s">
        <v>373</v>
      </c>
      <c r="I25" s="382" t="s">
        <v>374</v>
      </c>
      <c r="J25" s="382" t="s">
        <v>375</v>
      </c>
      <c r="K25" s="382" t="s">
        <v>376</v>
      </c>
    </row>
    <row r="26" spans="2:11" ht="15.75" thickBot="1">
      <c r="B26" s="383"/>
      <c r="C26" s="385"/>
      <c r="D26" s="153" t="s">
        <v>368</v>
      </c>
      <c r="E26" s="153" t="s">
        <v>368</v>
      </c>
      <c r="F26" s="153" t="s">
        <v>371</v>
      </c>
      <c r="G26" s="383"/>
      <c r="H26" s="383"/>
      <c r="I26" s="383"/>
      <c r="J26" s="383"/>
      <c r="K26" s="383"/>
    </row>
    <row r="27" spans="2:11" ht="15.75" thickBot="1">
      <c r="B27" s="154">
        <v>40425</v>
      </c>
      <c r="C27" s="155">
        <v>1</v>
      </c>
      <c r="D27" s="156" t="s">
        <v>504</v>
      </c>
      <c r="E27" s="157" t="s">
        <v>505</v>
      </c>
      <c r="F27" s="157" t="s">
        <v>377</v>
      </c>
      <c r="G27" s="157">
        <v>300</v>
      </c>
      <c r="H27" s="157" t="s">
        <v>378</v>
      </c>
      <c r="I27" s="157" t="s">
        <v>378</v>
      </c>
      <c r="J27" s="157">
        <v>-1.5</v>
      </c>
      <c r="K27" s="157">
        <v>0</v>
      </c>
    </row>
    <row r="28" spans="2:11" ht="15.75" thickBot="1">
      <c r="B28" s="154">
        <v>40455</v>
      </c>
      <c r="C28" s="155">
        <v>2</v>
      </c>
      <c r="D28" s="156" t="s">
        <v>379</v>
      </c>
      <c r="E28" s="157" t="s">
        <v>380</v>
      </c>
      <c r="F28" s="157" t="s">
        <v>381</v>
      </c>
      <c r="G28" s="157">
        <v>200</v>
      </c>
      <c r="H28" s="157">
        <v>1</v>
      </c>
      <c r="I28" s="157">
        <v>1</v>
      </c>
      <c r="J28" s="157">
        <v>0.5</v>
      </c>
      <c r="K28" s="157">
        <v>3</v>
      </c>
    </row>
    <row r="29" spans="2:11" ht="15.75" thickBot="1">
      <c r="B29" s="158">
        <v>40455</v>
      </c>
      <c r="C29" s="155">
        <v>1</v>
      </c>
      <c r="D29" s="156" t="s">
        <v>380</v>
      </c>
      <c r="E29" s="159" t="s">
        <v>379</v>
      </c>
      <c r="F29" s="159" t="s">
        <v>382</v>
      </c>
      <c r="G29" s="159">
        <v>200</v>
      </c>
      <c r="H29" s="159" t="s">
        <v>378</v>
      </c>
      <c r="I29" s="159" t="s">
        <v>378</v>
      </c>
      <c r="J29" s="159">
        <v>0</v>
      </c>
      <c r="K29" s="159">
        <v>0</v>
      </c>
    </row>
    <row r="30" spans="2:11" ht="15.75" thickBot="1">
      <c r="B30" s="158">
        <v>40516</v>
      </c>
      <c r="C30" s="155">
        <v>2</v>
      </c>
      <c r="D30" s="156" t="s">
        <v>380</v>
      </c>
      <c r="E30" s="159" t="s">
        <v>383</v>
      </c>
      <c r="F30" s="159" t="s">
        <v>384</v>
      </c>
      <c r="G30" s="159">
        <v>197</v>
      </c>
      <c r="H30" s="159">
        <v>2</v>
      </c>
      <c r="I30" s="159">
        <v>2</v>
      </c>
      <c r="J30" s="159">
        <v>0</v>
      </c>
      <c r="K30" s="159">
        <v>0</v>
      </c>
    </row>
    <row r="31" spans="2:11">
      <c r="B31" s="64"/>
    </row>
    <row r="32" spans="2:11">
      <c r="B32" s="132" t="s">
        <v>565</v>
      </c>
    </row>
    <row r="33" spans="2:5">
      <c r="B33" s="184" t="s">
        <v>566</v>
      </c>
    </row>
    <row r="34" spans="2:5" ht="30">
      <c r="B34" s="184" t="s">
        <v>506</v>
      </c>
    </row>
    <row r="35" spans="2:5" ht="45">
      <c r="B35" s="184" t="s">
        <v>507</v>
      </c>
    </row>
    <row r="36" spans="2:5" ht="30">
      <c r="B36" s="184" t="s">
        <v>508</v>
      </c>
    </row>
    <row r="37" spans="2:5" ht="16.5">
      <c r="B37" s="185" t="s">
        <v>385</v>
      </c>
    </row>
    <row r="38" spans="2:5" ht="45.75" thickBot="1">
      <c r="B38" s="132" t="s">
        <v>386</v>
      </c>
    </row>
    <row r="39" spans="2:5" ht="30.75" thickBot="1">
      <c r="B39" s="160" t="s">
        <v>387</v>
      </c>
      <c r="C39" s="161" t="s">
        <v>388</v>
      </c>
      <c r="D39" s="161" t="s">
        <v>389</v>
      </c>
      <c r="E39" s="161" t="s">
        <v>390</v>
      </c>
    </row>
    <row r="40" spans="2:5" ht="15.75" thickBot="1">
      <c r="B40" s="162" t="s">
        <v>365</v>
      </c>
      <c r="C40" s="163" t="s">
        <v>391</v>
      </c>
      <c r="D40" s="163" t="s">
        <v>392</v>
      </c>
      <c r="E40" s="163"/>
    </row>
    <row r="41" spans="2:5" ht="30">
      <c r="B41" s="370" t="s">
        <v>393</v>
      </c>
      <c r="C41" s="372" t="s">
        <v>394</v>
      </c>
      <c r="D41" s="372" t="s">
        <v>395</v>
      </c>
      <c r="E41" s="164" t="s">
        <v>396</v>
      </c>
    </row>
    <row r="42" spans="2:5">
      <c r="B42" s="378"/>
      <c r="C42" s="376"/>
      <c r="D42" s="376"/>
      <c r="E42" s="164"/>
    </row>
    <row r="43" spans="2:5" ht="75">
      <c r="B43" s="378"/>
      <c r="C43" s="376"/>
      <c r="D43" s="376"/>
      <c r="E43" s="164" t="s">
        <v>397</v>
      </c>
    </row>
    <row r="44" spans="2:5">
      <c r="B44" s="378"/>
      <c r="C44" s="376"/>
      <c r="D44" s="376"/>
      <c r="E44" s="164"/>
    </row>
    <row r="45" spans="2:5" ht="15.75" thickBot="1">
      <c r="B45" s="371"/>
      <c r="C45" s="373"/>
      <c r="D45" s="373"/>
      <c r="E45" s="163"/>
    </row>
    <row r="46" spans="2:5">
      <c r="B46" s="165" t="s">
        <v>367</v>
      </c>
      <c r="C46" s="372" t="s">
        <v>391</v>
      </c>
      <c r="D46" s="372" t="s">
        <v>398</v>
      </c>
      <c r="E46" s="372" t="s">
        <v>399</v>
      </c>
    </row>
    <row r="47" spans="2:5" ht="15.75" thickBot="1">
      <c r="B47" s="166" t="s">
        <v>368</v>
      </c>
      <c r="C47" s="373"/>
      <c r="D47" s="373"/>
      <c r="E47" s="373"/>
    </row>
    <row r="48" spans="2:5" ht="60">
      <c r="B48" s="165" t="s">
        <v>369</v>
      </c>
      <c r="C48" s="372" t="s">
        <v>400</v>
      </c>
      <c r="D48" s="372" t="s">
        <v>401</v>
      </c>
      <c r="E48" s="170" t="s">
        <v>567</v>
      </c>
    </row>
    <row r="49" spans="2:5" ht="75">
      <c r="B49" s="165" t="s">
        <v>368</v>
      </c>
      <c r="C49" s="376"/>
      <c r="D49" s="376"/>
      <c r="E49" s="170" t="s">
        <v>568</v>
      </c>
    </row>
    <row r="50" spans="2:5" ht="75">
      <c r="B50" s="167"/>
      <c r="C50" s="376"/>
      <c r="D50" s="376"/>
      <c r="E50" s="170" t="s">
        <v>509</v>
      </c>
    </row>
    <row r="51" spans="2:5" ht="120.75" thickBot="1">
      <c r="B51" s="168"/>
      <c r="C51" s="373"/>
      <c r="D51" s="373"/>
      <c r="E51" s="171" t="s">
        <v>510</v>
      </c>
    </row>
    <row r="52" spans="2:5" ht="120">
      <c r="B52" s="374" t="s">
        <v>402</v>
      </c>
      <c r="C52" s="372" t="s">
        <v>403</v>
      </c>
      <c r="D52" s="164" t="s">
        <v>404</v>
      </c>
      <c r="E52" s="164" t="s">
        <v>405</v>
      </c>
    </row>
    <row r="53" spans="2:5" ht="90">
      <c r="B53" s="375"/>
      <c r="C53" s="376"/>
      <c r="D53" s="170" t="s">
        <v>511</v>
      </c>
      <c r="E53" s="164"/>
    </row>
    <row r="54" spans="2:5" ht="75.75" thickBot="1">
      <c r="B54" s="377"/>
      <c r="C54" s="373"/>
      <c r="D54" s="171" t="s">
        <v>512</v>
      </c>
      <c r="E54" s="163" t="s">
        <v>513</v>
      </c>
    </row>
    <row r="55" spans="2:5" ht="15.75" thickBot="1">
      <c r="B55" s="166" t="s">
        <v>372</v>
      </c>
      <c r="C55" s="163" t="s">
        <v>406</v>
      </c>
      <c r="D55" s="163" t="s">
        <v>407</v>
      </c>
      <c r="E55" s="163"/>
    </row>
    <row r="56" spans="2:5" ht="75.75" thickBot="1">
      <c r="B56" s="166" t="s">
        <v>373</v>
      </c>
      <c r="C56" s="163" t="s">
        <v>394</v>
      </c>
      <c r="D56" s="163" t="s">
        <v>569</v>
      </c>
      <c r="E56" s="163" t="s">
        <v>408</v>
      </c>
    </row>
    <row r="57" spans="2:5">
      <c r="B57" s="374" t="s">
        <v>374</v>
      </c>
      <c r="C57" s="372" t="s">
        <v>394</v>
      </c>
      <c r="D57" s="372" t="s">
        <v>409</v>
      </c>
      <c r="E57" s="372" t="s">
        <v>410</v>
      </c>
    </row>
    <row r="58" spans="2:5" ht="15.75" thickBot="1">
      <c r="B58" s="377"/>
      <c r="C58" s="373"/>
      <c r="D58" s="373"/>
      <c r="E58" s="373"/>
    </row>
    <row r="59" spans="2:5" ht="165">
      <c r="B59" s="374" t="s">
        <v>375</v>
      </c>
      <c r="C59" s="372" t="s">
        <v>394</v>
      </c>
      <c r="D59" s="372" t="s">
        <v>570</v>
      </c>
      <c r="E59" s="164" t="s">
        <v>411</v>
      </c>
    </row>
    <row r="60" spans="2:5" ht="30">
      <c r="B60" s="375"/>
      <c r="C60" s="376"/>
      <c r="D60" s="376"/>
      <c r="E60" s="164" t="s">
        <v>571</v>
      </c>
    </row>
    <row r="61" spans="2:5" ht="90.75" thickBot="1">
      <c r="B61" s="166" t="s">
        <v>376</v>
      </c>
      <c r="C61" s="163" t="s">
        <v>394</v>
      </c>
      <c r="D61" s="163" t="s">
        <v>412</v>
      </c>
      <c r="E61" s="163" t="s">
        <v>572</v>
      </c>
    </row>
    <row r="62" spans="2:5">
      <c r="B62" s="64"/>
    </row>
    <row r="63" spans="2:5" ht="16.5">
      <c r="B63" s="151" t="s">
        <v>413</v>
      </c>
    </row>
    <row r="64" spans="2:5">
      <c r="B64" s="64"/>
    </row>
    <row r="65" spans="2:6">
      <c r="B65" s="172" t="s">
        <v>414</v>
      </c>
    </row>
    <row r="66" spans="2:6" ht="30">
      <c r="B66" s="132" t="s">
        <v>415</v>
      </c>
    </row>
    <row r="67" spans="2:6">
      <c r="B67" s="184" t="s">
        <v>514</v>
      </c>
    </row>
    <row r="68" spans="2:6" ht="30">
      <c r="B68" s="184" t="s">
        <v>515</v>
      </c>
    </row>
    <row r="69" spans="2:6">
      <c r="B69" s="184" t="s">
        <v>516</v>
      </c>
    </row>
    <row r="70" spans="2:6" ht="30">
      <c r="B70" s="184" t="s">
        <v>517</v>
      </c>
    </row>
    <row r="71" spans="2:6">
      <c r="B71" s="186" t="s">
        <v>416</v>
      </c>
    </row>
    <row r="72" spans="2:6">
      <c r="B72" s="47"/>
    </row>
    <row r="73" spans="2:6" ht="90">
      <c r="B73" s="132" t="s">
        <v>417</v>
      </c>
    </row>
    <row r="74" spans="2:6" ht="60">
      <c r="B74" s="132" t="s">
        <v>418</v>
      </c>
    </row>
    <row r="75" spans="2:6">
      <c r="B75" s="133" t="s">
        <v>419</v>
      </c>
    </row>
    <row r="76" spans="2:6" ht="15.75" thickBot="1">
      <c r="B76" s="64" t="s">
        <v>420</v>
      </c>
    </row>
    <row r="77" spans="2:6" ht="15.75" thickBot="1">
      <c r="B77" s="160" t="s">
        <v>365</v>
      </c>
      <c r="C77" s="161" t="s">
        <v>421</v>
      </c>
      <c r="D77" s="161" t="s">
        <v>422</v>
      </c>
      <c r="E77" s="161" t="s">
        <v>423</v>
      </c>
      <c r="F77" s="161" t="s">
        <v>372</v>
      </c>
    </row>
    <row r="78" spans="2:6" ht="15.75" thickBot="1">
      <c r="B78" s="173">
        <v>40455</v>
      </c>
      <c r="C78" s="163" t="s">
        <v>379</v>
      </c>
      <c r="D78" s="163" t="s">
        <v>380</v>
      </c>
      <c r="E78" s="163" t="s">
        <v>381</v>
      </c>
      <c r="F78" s="163">
        <v>100</v>
      </c>
    </row>
    <row r="79" spans="2:6">
      <c r="B79" s="64"/>
    </row>
    <row r="80" spans="2:6" ht="15.75" thickBot="1">
      <c r="B80" s="64" t="s">
        <v>424</v>
      </c>
    </row>
    <row r="81" spans="2:6" ht="15.75" thickBot="1">
      <c r="B81" s="160" t="s">
        <v>365</v>
      </c>
      <c r="C81" s="161" t="s">
        <v>425</v>
      </c>
      <c r="D81" s="161" t="s">
        <v>426</v>
      </c>
      <c r="E81" s="161" t="s">
        <v>423</v>
      </c>
      <c r="F81" s="161" t="s">
        <v>372</v>
      </c>
    </row>
    <row r="82" spans="2:6" ht="15.75" thickBot="1">
      <c r="B82" s="173">
        <v>40455</v>
      </c>
      <c r="C82" s="163" t="s">
        <v>379</v>
      </c>
      <c r="D82" s="163" t="s">
        <v>380</v>
      </c>
      <c r="E82" s="163" t="s">
        <v>381</v>
      </c>
      <c r="F82" s="163">
        <v>100</v>
      </c>
    </row>
    <row r="83" spans="2:6" ht="15.75" thickBot="1">
      <c r="B83" s="173">
        <v>40455</v>
      </c>
      <c r="C83" s="163" t="s">
        <v>380</v>
      </c>
      <c r="D83" s="163" t="s">
        <v>379</v>
      </c>
      <c r="E83" s="163" t="s">
        <v>382</v>
      </c>
      <c r="F83" s="163">
        <v>100</v>
      </c>
    </row>
    <row r="84" spans="2:6">
      <c r="B84" s="64"/>
    </row>
    <row r="85" spans="2:6">
      <c r="B85" s="130" t="s">
        <v>427</v>
      </c>
    </row>
    <row r="86" spans="2:6" ht="15.75" thickBot="1">
      <c r="B86" s="64" t="s">
        <v>428</v>
      </c>
    </row>
    <row r="87" spans="2:6" ht="15.75" thickBot="1">
      <c r="B87" s="160" t="s">
        <v>365</v>
      </c>
      <c r="C87" s="161" t="s">
        <v>421</v>
      </c>
      <c r="D87" s="161" t="s">
        <v>422</v>
      </c>
      <c r="E87" s="161" t="s">
        <v>423</v>
      </c>
      <c r="F87" s="161" t="s">
        <v>372</v>
      </c>
    </row>
    <row r="88" spans="2:6" ht="15.75" thickBot="1">
      <c r="B88" s="173">
        <v>40455</v>
      </c>
      <c r="C88" s="163" t="s">
        <v>429</v>
      </c>
      <c r="D88" s="163" t="s">
        <v>379</v>
      </c>
      <c r="E88" s="163" t="s">
        <v>430</v>
      </c>
      <c r="F88" s="163">
        <v>100</v>
      </c>
    </row>
    <row r="89" spans="2:6">
      <c r="B89" s="64"/>
    </row>
    <row r="90" spans="2:6" ht="15.75" thickBot="1">
      <c r="B90" s="64" t="s">
        <v>431</v>
      </c>
    </row>
    <row r="91" spans="2:6" ht="15.75" thickBot="1">
      <c r="B91" s="160" t="s">
        <v>365</v>
      </c>
      <c r="C91" s="161" t="s">
        <v>425</v>
      </c>
      <c r="D91" s="161" t="s">
        <v>426</v>
      </c>
      <c r="E91" s="161" t="s">
        <v>423</v>
      </c>
      <c r="F91" s="161" t="s">
        <v>372</v>
      </c>
    </row>
    <row r="92" spans="2:6" ht="15.75" thickBot="1">
      <c r="B92" s="173">
        <v>40455</v>
      </c>
      <c r="C92" s="163" t="s">
        <v>379</v>
      </c>
      <c r="D92" s="163" t="s">
        <v>429</v>
      </c>
      <c r="E92" s="163" t="s">
        <v>432</v>
      </c>
      <c r="F92" s="163">
        <v>100</v>
      </c>
    </row>
    <row r="93" spans="2:6">
      <c r="B93" s="64"/>
    </row>
    <row r="94" spans="2:6">
      <c r="B94" s="186" t="s">
        <v>433</v>
      </c>
    </row>
    <row r="95" spans="2:6">
      <c r="B95" s="47"/>
    </row>
    <row r="96" spans="2:6" ht="30">
      <c r="B96" s="132" t="s">
        <v>518</v>
      </c>
    </row>
    <row r="97" spans="2:7">
      <c r="B97" s="186" t="s">
        <v>434</v>
      </c>
    </row>
    <row r="98" spans="2:7">
      <c r="B98" s="47"/>
    </row>
    <row r="99" spans="2:7" ht="75">
      <c r="B99" s="132" t="s">
        <v>435</v>
      </c>
    </row>
    <row r="100" spans="2:7" ht="45">
      <c r="B100" s="132" t="s">
        <v>436</v>
      </c>
    </row>
    <row r="101" spans="2:7" ht="30">
      <c r="B101" s="184" t="s">
        <v>519</v>
      </c>
    </row>
    <row r="102" spans="2:7" ht="30">
      <c r="B102" s="184" t="s">
        <v>520</v>
      </c>
    </row>
    <row r="103" spans="2:7">
      <c r="B103" s="184" t="s">
        <v>521</v>
      </c>
    </row>
    <row r="104" spans="2:7" ht="15.75" thickBot="1">
      <c r="B104" s="184" t="s">
        <v>522</v>
      </c>
    </row>
    <row r="105" spans="2:7" ht="30.75" thickBot="1">
      <c r="B105" s="160" t="s">
        <v>365</v>
      </c>
      <c r="C105" s="161" t="s">
        <v>393</v>
      </c>
      <c r="D105" s="161" t="s">
        <v>425</v>
      </c>
      <c r="E105" s="161" t="s">
        <v>426</v>
      </c>
      <c r="F105" s="161" t="s">
        <v>423</v>
      </c>
      <c r="G105" s="161" t="s">
        <v>372</v>
      </c>
    </row>
    <row r="106" spans="2:7" ht="45.75" thickBot="1">
      <c r="B106" s="173">
        <v>40455</v>
      </c>
      <c r="C106" s="163">
        <v>4</v>
      </c>
      <c r="D106" s="163" t="s">
        <v>379</v>
      </c>
      <c r="E106" s="163" t="s">
        <v>437</v>
      </c>
      <c r="F106" s="163" t="s">
        <v>523</v>
      </c>
      <c r="G106" s="163">
        <v>100</v>
      </c>
    </row>
    <row r="107" spans="2:7" ht="30.75" thickBot="1">
      <c r="B107" s="173">
        <v>40486</v>
      </c>
      <c r="C107" s="163">
        <v>5</v>
      </c>
      <c r="D107" s="163" t="s">
        <v>379</v>
      </c>
      <c r="E107" s="163" t="s">
        <v>383</v>
      </c>
      <c r="F107" s="163" t="s">
        <v>384</v>
      </c>
      <c r="G107" s="163">
        <v>95</v>
      </c>
    </row>
    <row r="108" spans="2:7">
      <c r="B108" s="64"/>
    </row>
    <row r="109" spans="2:7" ht="30">
      <c r="B109" s="132" t="s">
        <v>438</v>
      </c>
    </row>
    <row r="110" spans="2:7" ht="30">
      <c r="B110" s="132" t="s">
        <v>439</v>
      </c>
    </row>
    <row r="111" spans="2:7">
      <c r="B111" s="186" t="s">
        <v>440</v>
      </c>
    </row>
    <row r="112" spans="2:7">
      <c r="B112" s="47"/>
    </row>
    <row r="113" spans="2:8" ht="30">
      <c r="B113" s="132" t="s">
        <v>441</v>
      </c>
    </row>
    <row r="114" spans="2:8">
      <c r="B114" s="184" t="s">
        <v>524</v>
      </c>
    </row>
    <row r="115" spans="2:8" ht="60">
      <c r="B115" s="184" t="s">
        <v>573</v>
      </c>
    </row>
    <row r="116" spans="2:8" ht="30">
      <c r="B116" s="184" t="s">
        <v>574</v>
      </c>
    </row>
    <row r="117" spans="2:8">
      <c r="B117" s="132" t="s">
        <v>442</v>
      </c>
    </row>
    <row r="118" spans="2:8">
      <c r="B118" s="184" t="s">
        <v>575</v>
      </c>
    </row>
    <row r="119" spans="2:8" ht="30">
      <c r="B119" s="184" t="s">
        <v>576</v>
      </c>
    </row>
    <row r="120" spans="2:8" ht="30">
      <c r="B120" s="184" t="s">
        <v>577</v>
      </c>
    </row>
    <row r="121" spans="2:8" ht="30">
      <c r="B121" s="184" t="s">
        <v>525</v>
      </c>
    </row>
    <row r="122" spans="2:8" ht="30">
      <c r="B122" s="184" t="s">
        <v>578</v>
      </c>
    </row>
    <row r="123" spans="2:8">
      <c r="B123" s="184" t="s">
        <v>526</v>
      </c>
    </row>
    <row r="124" spans="2:8" ht="105">
      <c r="B124" s="132" t="s">
        <v>527</v>
      </c>
    </row>
    <row r="125" spans="2:8" ht="45">
      <c r="B125" s="132" t="s">
        <v>579</v>
      </c>
    </row>
    <row r="126" spans="2:8" ht="30.75" thickBot="1">
      <c r="B126" s="132" t="s">
        <v>443</v>
      </c>
    </row>
    <row r="127" spans="2:8" ht="30.75" thickBot="1">
      <c r="B127" s="160" t="s">
        <v>365</v>
      </c>
      <c r="C127" s="161" t="s">
        <v>425</v>
      </c>
      <c r="D127" s="161" t="s">
        <v>426</v>
      </c>
      <c r="E127" s="161" t="s">
        <v>423</v>
      </c>
      <c r="F127" s="161" t="s">
        <v>372</v>
      </c>
      <c r="G127" s="161" t="s">
        <v>444</v>
      </c>
      <c r="H127" s="161" t="s">
        <v>376</v>
      </c>
    </row>
    <row r="128" spans="2:8" ht="15.75" thickBot="1">
      <c r="B128" s="173">
        <v>40455</v>
      </c>
      <c r="C128" s="163" t="s">
        <v>379</v>
      </c>
      <c r="D128" s="163" t="s">
        <v>380</v>
      </c>
      <c r="E128" s="163" t="s">
        <v>445</v>
      </c>
      <c r="F128" s="163">
        <v>100</v>
      </c>
      <c r="G128" s="163">
        <v>2</v>
      </c>
      <c r="H128" s="163"/>
    </row>
    <row r="129" spans="2:8" ht="45.75" thickBot="1">
      <c r="B129" s="173">
        <v>40486</v>
      </c>
      <c r="C129" s="163" t="s">
        <v>380</v>
      </c>
      <c r="D129" s="163" t="s">
        <v>437</v>
      </c>
      <c r="E129" s="163" t="s">
        <v>384</v>
      </c>
      <c r="F129" s="163">
        <v>95</v>
      </c>
      <c r="G129" s="163" t="s">
        <v>528</v>
      </c>
      <c r="H129" s="163"/>
    </row>
    <row r="130" spans="2:8">
      <c r="B130" s="64"/>
    </row>
    <row r="131" spans="2:8" ht="15.75" thickBot="1">
      <c r="B131" s="64" t="s">
        <v>580</v>
      </c>
    </row>
    <row r="132" spans="2:8" ht="30.75" thickBot="1">
      <c r="B132" s="160" t="s">
        <v>365</v>
      </c>
      <c r="C132" s="161" t="s">
        <v>425</v>
      </c>
      <c r="D132" s="161" t="s">
        <v>426</v>
      </c>
      <c r="E132" s="161" t="s">
        <v>423</v>
      </c>
      <c r="F132" s="161" t="s">
        <v>372</v>
      </c>
      <c r="G132" s="161" t="s">
        <v>444</v>
      </c>
      <c r="H132" s="161" t="s">
        <v>376</v>
      </c>
    </row>
    <row r="133" spans="2:8" ht="180.75" thickBot="1">
      <c r="B133" s="173">
        <v>40455</v>
      </c>
      <c r="C133" s="163" t="s">
        <v>379</v>
      </c>
      <c r="D133" s="163" t="s">
        <v>380</v>
      </c>
      <c r="E133" s="163" t="s">
        <v>381</v>
      </c>
      <c r="F133" s="163">
        <v>100</v>
      </c>
      <c r="G133" s="163">
        <v>2</v>
      </c>
      <c r="H133" s="174" t="s">
        <v>529</v>
      </c>
    </row>
    <row r="134" spans="2:8" ht="45.75" thickBot="1">
      <c r="B134" s="173">
        <v>40486</v>
      </c>
      <c r="C134" s="163" t="s">
        <v>380</v>
      </c>
      <c r="D134" s="163" t="s">
        <v>437</v>
      </c>
      <c r="E134" s="163" t="s">
        <v>384</v>
      </c>
      <c r="F134" s="163">
        <v>95</v>
      </c>
      <c r="G134" s="174" t="s">
        <v>530</v>
      </c>
      <c r="H134" s="163"/>
    </row>
    <row r="135" spans="2:8">
      <c r="B135" s="64"/>
    </row>
    <row r="136" spans="2:8" ht="18">
      <c r="B136" s="187" t="s">
        <v>446</v>
      </c>
    </row>
    <row r="137" spans="2:8" ht="16.5">
      <c r="B137" s="185" t="s">
        <v>447</v>
      </c>
    </row>
    <row r="138" spans="2:8" ht="45">
      <c r="B138" s="184" t="s">
        <v>531</v>
      </c>
    </row>
    <row r="139" spans="2:8">
      <c r="B139" s="184" t="s">
        <v>532</v>
      </c>
    </row>
    <row r="140" spans="2:8">
      <c r="B140" s="184" t="s">
        <v>581</v>
      </c>
    </row>
    <row r="141" spans="2:8">
      <c r="B141" s="188" t="s">
        <v>533</v>
      </c>
    </row>
    <row r="142" spans="2:8">
      <c r="B142" s="188" t="s">
        <v>534</v>
      </c>
    </row>
    <row r="143" spans="2:8" ht="30">
      <c r="B143" s="188" t="s">
        <v>535</v>
      </c>
    </row>
    <row r="144" spans="2:8" ht="16.5">
      <c r="B144" s="185" t="s">
        <v>363</v>
      </c>
    </row>
    <row r="145" spans="2:12">
      <c r="B145" s="132"/>
    </row>
    <row r="146" spans="2:12" ht="15.75" thickBot="1">
      <c r="B146" s="132"/>
    </row>
    <row r="147" spans="2:12" ht="26.25" thickBot="1">
      <c r="B147" s="175" t="s">
        <v>425</v>
      </c>
      <c r="C147" s="176" t="s">
        <v>448</v>
      </c>
      <c r="D147" s="177" t="s">
        <v>449</v>
      </c>
      <c r="E147" s="177" t="s">
        <v>450</v>
      </c>
      <c r="F147" s="177" t="s">
        <v>451</v>
      </c>
      <c r="G147" s="176" t="s">
        <v>452</v>
      </c>
      <c r="H147" s="177" t="s">
        <v>453</v>
      </c>
      <c r="I147" s="176" t="s">
        <v>454</v>
      </c>
      <c r="J147" s="177" t="s">
        <v>455</v>
      </c>
      <c r="K147" s="177" t="s">
        <v>456</v>
      </c>
      <c r="L147" s="176" t="s">
        <v>457</v>
      </c>
    </row>
    <row r="148" spans="2:12" ht="15.75" thickBot="1">
      <c r="B148" s="178" t="s">
        <v>379</v>
      </c>
      <c r="C148" s="179">
        <v>41551</v>
      </c>
      <c r="D148" s="180">
        <v>41612</v>
      </c>
      <c r="E148" s="180">
        <v>41612</v>
      </c>
      <c r="F148" s="181" t="s">
        <v>445</v>
      </c>
      <c r="G148" s="179">
        <v>41284</v>
      </c>
      <c r="H148" s="181" t="s">
        <v>458</v>
      </c>
      <c r="I148" s="182">
        <v>62</v>
      </c>
      <c r="J148" s="181">
        <v>10.8</v>
      </c>
      <c r="K148" s="181">
        <v>12</v>
      </c>
      <c r="L148" s="182" t="s">
        <v>459</v>
      </c>
    </row>
    <row r="149" spans="2:12" ht="15.75" thickBot="1">
      <c r="B149" s="178" t="s">
        <v>380</v>
      </c>
      <c r="C149" s="179">
        <v>41552</v>
      </c>
      <c r="D149" s="180">
        <v>41552</v>
      </c>
      <c r="E149" s="181" t="s">
        <v>378</v>
      </c>
      <c r="F149" s="181" t="s">
        <v>460</v>
      </c>
      <c r="G149" s="179">
        <v>41552</v>
      </c>
      <c r="H149" s="181" t="s">
        <v>461</v>
      </c>
      <c r="I149" s="182">
        <v>0</v>
      </c>
      <c r="J149" s="181">
        <v>0</v>
      </c>
      <c r="K149" s="181">
        <v>1</v>
      </c>
      <c r="L149" s="182" t="s">
        <v>379</v>
      </c>
    </row>
    <row r="150" spans="2:12" ht="15.75" thickBot="1">
      <c r="B150" s="178" t="s">
        <v>462</v>
      </c>
      <c r="C150" s="179">
        <v>41552</v>
      </c>
      <c r="D150" s="181" t="s">
        <v>378</v>
      </c>
      <c r="E150" s="181" t="s">
        <v>378</v>
      </c>
      <c r="F150" s="181" t="s">
        <v>378</v>
      </c>
      <c r="G150" s="182" t="s">
        <v>378</v>
      </c>
      <c r="H150" s="181" t="s">
        <v>463</v>
      </c>
      <c r="I150" s="182">
        <v>0</v>
      </c>
      <c r="J150" s="181">
        <v>0</v>
      </c>
      <c r="K150" s="181">
        <v>0</v>
      </c>
      <c r="L150" s="182" t="s">
        <v>464</v>
      </c>
    </row>
    <row r="151" spans="2:12">
      <c r="B151" s="64"/>
    </row>
    <row r="152" spans="2:12" ht="17.25" thickBot="1">
      <c r="B152" s="151" t="s">
        <v>385</v>
      </c>
    </row>
    <row r="153" spans="2:12" ht="30.75" thickBot="1">
      <c r="B153" s="160" t="s">
        <v>387</v>
      </c>
      <c r="C153" s="161" t="s">
        <v>388</v>
      </c>
      <c r="D153" s="161" t="s">
        <v>389</v>
      </c>
      <c r="E153" s="161" t="s">
        <v>390</v>
      </c>
    </row>
    <row r="154" spans="2:12" ht="45.75" thickBot="1">
      <c r="B154" s="162" t="s">
        <v>425</v>
      </c>
      <c r="C154" s="163" t="s">
        <v>391</v>
      </c>
      <c r="D154" s="163" t="s">
        <v>465</v>
      </c>
      <c r="E154" s="163" t="s">
        <v>536</v>
      </c>
    </row>
    <row r="155" spans="2:12">
      <c r="B155" s="370" t="s">
        <v>448</v>
      </c>
      <c r="C155" s="372" t="s">
        <v>391</v>
      </c>
      <c r="D155" s="372" t="s">
        <v>466</v>
      </c>
      <c r="E155" s="372"/>
    </row>
    <row r="156" spans="2:12" ht="15.75" thickBot="1">
      <c r="B156" s="371"/>
      <c r="C156" s="373"/>
      <c r="D156" s="373"/>
      <c r="E156" s="373"/>
    </row>
    <row r="157" spans="2:12" ht="90.75" thickBot="1">
      <c r="B157" s="162" t="s">
        <v>449</v>
      </c>
      <c r="C157" s="163" t="s">
        <v>394</v>
      </c>
      <c r="D157" s="163" t="s">
        <v>582</v>
      </c>
      <c r="E157" s="163" t="s">
        <v>467</v>
      </c>
    </row>
    <row r="158" spans="2:12" ht="105.75" thickBot="1">
      <c r="B158" s="162" t="s">
        <v>450</v>
      </c>
      <c r="C158" s="163" t="s">
        <v>394</v>
      </c>
      <c r="D158" s="163" t="s">
        <v>583</v>
      </c>
      <c r="E158" s="163" t="s">
        <v>468</v>
      </c>
    </row>
    <row r="159" spans="2:12" ht="60.75" thickBot="1">
      <c r="B159" s="162" t="s">
        <v>451</v>
      </c>
      <c r="C159" s="163" t="s">
        <v>394</v>
      </c>
      <c r="D159" s="163" t="s">
        <v>584</v>
      </c>
      <c r="E159" s="163" t="s">
        <v>469</v>
      </c>
    </row>
    <row r="160" spans="2:12" ht="60.75" thickBot="1">
      <c r="B160" s="162" t="s">
        <v>452</v>
      </c>
      <c r="C160" s="163" t="s">
        <v>394</v>
      </c>
      <c r="D160" s="163" t="s">
        <v>470</v>
      </c>
      <c r="E160" s="163"/>
    </row>
    <row r="161" spans="2:5" ht="60.75" thickBot="1">
      <c r="B161" s="162" t="s">
        <v>454</v>
      </c>
      <c r="C161" s="163" t="s">
        <v>394</v>
      </c>
      <c r="D161" s="163" t="s">
        <v>471</v>
      </c>
      <c r="E161" s="163"/>
    </row>
    <row r="162" spans="2:5" ht="30.75" thickBot="1">
      <c r="B162" s="162" t="s">
        <v>453</v>
      </c>
      <c r="C162" s="163" t="s">
        <v>394</v>
      </c>
      <c r="D162" s="163" t="s">
        <v>472</v>
      </c>
      <c r="E162" s="163" t="s">
        <v>537</v>
      </c>
    </row>
    <row r="163" spans="2:5" ht="75.75" thickBot="1">
      <c r="B163" s="162" t="s">
        <v>454</v>
      </c>
      <c r="C163" s="163" t="s">
        <v>394</v>
      </c>
      <c r="D163" s="163" t="s">
        <v>473</v>
      </c>
      <c r="E163" s="163"/>
    </row>
    <row r="164" spans="2:5" ht="90.75" thickBot="1">
      <c r="B164" s="162" t="s">
        <v>455</v>
      </c>
      <c r="C164" s="163" t="s">
        <v>394</v>
      </c>
      <c r="D164" s="163" t="s">
        <v>474</v>
      </c>
      <c r="E164" s="163" t="s">
        <v>475</v>
      </c>
    </row>
    <row r="165" spans="2:5" ht="90.75" thickBot="1">
      <c r="B165" s="162" t="s">
        <v>456</v>
      </c>
      <c r="C165" s="163" t="s">
        <v>394</v>
      </c>
      <c r="D165" s="163" t="s">
        <v>476</v>
      </c>
      <c r="E165" s="163" t="s">
        <v>477</v>
      </c>
    </row>
    <row r="166" spans="2:5" ht="90">
      <c r="B166" s="370" t="s">
        <v>457</v>
      </c>
      <c r="C166" s="372" t="s">
        <v>394</v>
      </c>
      <c r="D166" s="164" t="s">
        <v>585</v>
      </c>
      <c r="E166" s="164" t="s">
        <v>586</v>
      </c>
    </row>
    <row r="167" spans="2:5" ht="60.75" thickBot="1">
      <c r="B167" s="371"/>
      <c r="C167" s="373"/>
      <c r="D167" s="163" t="s">
        <v>478</v>
      </c>
      <c r="E167" s="163" t="s">
        <v>479</v>
      </c>
    </row>
    <row r="168" spans="2:5">
      <c r="B168" s="64"/>
    </row>
    <row r="169" spans="2:5" ht="16.5">
      <c r="B169" s="185" t="s">
        <v>480</v>
      </c>
    </row>
    <row r="170" spans="2:5">
      <c r="B170" s="186" t="s">
        <v>481</v>
      </c>
    </row>
    <row r="171" spans="2:5">
      <c r="B171" s="47"/>
    </row>
    <row r="172" spans="2:5" ht="30">
      <c r="B172" s="132" t="s">
        <v>482</v>
      </c>
    </row>
    <row r="173" spans="2:5" ht="45">
      <c r="B173" s="184" t="s">
        <v>538</v>
      </c>
    </row>
    <row r="174" spans="2:5" ht="45">
      <c r="B174" s="184" t="s">
        <v>587</v>
      </c>
    </row>
    <row r="175" spans="2:5">
      <c r="B175" s="186" t="s">
        <v>483</v>
      </c>
    </row>
    <row r="176" spans="2:5">
      <c r="B176" s="132" t="s">
        <v>484</v>
      </c>
    </row>
    <row r="177" spans="2:2">
      <c r="B177" s="184" t="s">
        <v>539</v>
      </c>
    </row>
    <row r="178" spans="2:2">
      <c r="B178" s="184" t="s">
        <v>540</v>
      </c>
    </row>
    <row r="179" spans="2:2">
      <c r="B179" s="184" t="s">
        <v>541</v>
      </c>
    </row>
    <row r="180" spans="2:2">
      <c r="B180" s="184" t="s">
        <v>542</v>
      </c>
    </row>
    <row r="181" spans="2:2">
      <c r="B181" s="184" t="s">
        <v>543</v>
      </c>
    </row>
    <row r="182" spans="2:2">
      <c r="B182" s="184" t="s">
        <v>544</v>
      </c>
    </row>
    <row r="183" spans="2:2">
      <c r="B183" s="184" t="s">
        <v>545</v>
      </c>
    </row>
    <row r="184" spans="2:2">
      <c r="B184" s="132" t="s">
        <v>588</v>
      </c>
    </row>
    <row r="185" spans="2:2">
      <c r="B185" s="186" t="s">
        <v>485</v>
      </c>
    </row>
    <row r="186" spans="2:2">
      <c r="B186" s="64"/>
    </row>
    <row r="188" spans="2:2" ht="30">
      <c r="B188" s="132" t="s">
        <v>589</v>
      </c>
    </row>
    <row r="189" spans="2:2" ht="45">
      <c r="B189" s="132" t="s">
        <v>486</v>
      </c>
    </row>
    <row r="190" spans="2:2">
      <c r="B190" s="133" t="s">
        <v>487</v>
      </c>
    </row>
    <row r="191" spans="2:2">
      <c r="B191" s="184" t="s">
        <v>546</v>
      </c>
    </row>
    <row r="192" spans="2:2">
      <c r="B192" s="133" t="s">
        <v>488</v>
      </c>
    </row>
    <row r="193" spans="2:2">
      <c r="B193" s="184" t="s">
        <v>547</v>
      </c>
    </row>
    <row r="194" spans="2:2" ht="30">
      <c r="B194" s="184" t="s">
        <v>548</v>
      </c>
    </row>
    <row r="195" spans="2:2">
      <c r="B195" s="133" t="s">
        <v>489</v>
      </c>
    </row>
    <row r="196" spans="2:2">
      <c r="B196" s="184" t="s">
        <v>549</v>
      </c>
    </row>
    <row r="197" spans="2:2">
      <c r="B197" s="184" t="s">
        <v>550</v>
      </c>
    </row>
    <row r="198" spans="2:2">
      <c r="B198" s="133" t="s">
        <v>490</v>
      </c>
    </row>
    <row r="199" spans="2:2" ht="30">
      <c r="B199" s="184" t="s">
        <v>551</v>
      </c>
    </row>
    <row r="200" spans="2:2" ht="45">
      <c r="B200" s="184" t="s">
        <v>552</v>
      </c>
    </row>
    <row r="201" spans="2:2">
      <c r="B201" s="184" t="s">
        <v>553</v>
      </c>
    </row>
    <row r="202" spans="2:2">
      <c r="B202" s="133" t="s">
        <v>491</v>
      </c>
    </row>
    <row r="203" spans="2:2" ht="30">
      <c r="B203" s="184" t="s">
        <v>554</v>
      </c>
    </row>
    <row r="204" spans="2:2">
      <c r="B204" s="184" t="s">
        <v>555</v>
      </c>
    </row>
    <row r="205" spans="2:2">
      <c r="B205" s="184" t="s">
        <v>556</v>
      </c>
    </row>
    <row r="206" spans="2:2">
      <c r="B206" s="133" t="s">
        <v>492</v>
      </c>
    </row>
    <row r="207" spans="2:2" ht="30">
      <c r="B207" s="184" t="s">
        <v>557</v>
      </c>
    </row>
    <row r="208" spans="2:2">
      <c r="B208" s="184" t="s">
        <v>558</v>
      </c>
    </row>
    <row r="209" spans="2:2">
      <c r="B209" s="184" t="s">
        <v>559</v>
      </c>
    </row>
    <row r="210" spans="2:2">
      <c r="B210" s="133" t="s">
        <v>493</v>
      </c>
    </row>
    <row r="211" spans="2:2" ht="60">
      <c r="B211" s="184" t="s">
        <v>560</v>
      </c>
    </row>
    <row r="212" spans="2:2" ht="18">
      <c r="B212" s="189" t="s">
        <v>494</v>
      </c>
    </row>
    <row r="213" spans="2:2">
      <c r="B213" s="132"/>
    </row>
    <row r="214" spans="2:2" ht="90">
      <c r="B214" s="132" t="s">
        <v>590</v>
      </c>
    </row>
    <row r="215" spans="2:2" ht="90">
      <c r="B215" s="132" t="s">
        <v>561</v>
      </c>
    </row>
    <row r="216" spans="2:2" ht="45">
      <c r="B216" s="134" t="s">
        <v>495</v>
      </c>
    </row>
    <row r="217" spans="2:2">
      <c r="B217" s="47"/>
    </row>
  </sheetData>
  <customSheetViews>
    <customSheetView guid="{EC11A524-C9E1-4F81-B811-06C3EABA226A}" topLeftCell="A11">
      <selection sqref="A1:XFD1"/>
      <pageMargins left="0.75" right="0.75" top="1" bottom="1" header="0.5" footer="0.5"/>
      <pageSetup paperSize="9" orientation="portrait" r:id="rId1"/>
    </customSheetView>
    <customSheetView guid="{E0251001-9DD1-984A-A81A-AE654AF714A6}">
      <selection activeCell="M51" sqref="M51"/>
      <pageMargins left="0.7" right="0.7" top="0.75" bottom="0.75" header="0.3" footer="0.3"/>
      <pageSetup paperSize="9" orientation="portrait"/>
    </customSheetView>
    <customSheetView guid="{5F0FA797-6F13-A540-A4C8-CA37CDB700E2}" scale="150" topLeftCell="A2">
      <selection sqref="A1:XFD1"/>
      <pageMargins left="0.7" right="0.7" top="0.75" bottom="0.75" header="0.3" footer="0.3"/>
      <pageSetup paperSize="9" orientation="portrait"/>
    </customSheetView>
  </customSheetViews>
  <mergeCells count="31">
    <mergeCell ref="B41:B45"/>
    <mergeCell ref="C41:C45"/>
    <mergeCell ref="D41:D45"/>
    <mergeCell ref="B24:K24"/>
    <mergeCell ref="B25:B26"/>
    <mergeCell ref="C25:C26"/>
    <mergeCell ref="G25:G26"/>
    <mergeCell ref="H25:H26"/>
    <mergeCell ref="I25:I26"/>
    <mergeCell ref="J25:J26"/>
    <mergeCell ref="K25:K26"/>
    <mergeCell ref="D46:D47"/>
    <mergeCell ref="E46:E47"/>
    <mergeCell ref="C48:C51"/>
    <mergeCell ref="D48:D51"/>
    <mergeCell ref="B52:B54"/>
    <mergeCell ref="C52:C54"/>
    <mergeCell ref="C46:C47"/>
    <mergeCell ref="B166:B167"/>
    <mergeCell ref="C166:C167"/>
    <mergeCell ref="D57:D58"/>
    <mergeCell ref="E57:E58"/>
    <mergeCell ref="B59:B60"/>
    <mergeCell ref="C59:C60"/>
    <mergeCell ref="D59:D60"/>
    <mergeCell ref="B155:B156"/>
    <mergeCell ref="C155:C156"/>
    <mergeCell ref="D155:D156"/>
    <mergeCell ref="E155:E156"/>
    <mergeCell ref="B57:B58"/>
    <mergeCell ref="C57:C58"/>
  </mergeCells>
  <hyperlinks>
    <hyperlink ref="B4" r:id="rId2" display="http://www.gsma.com/mobilefordevelopment/wp-content/uploads/2013/07/Customer-Business-Intelligence-.pdf"/>
    <hyperlink ref="B216" r:id="rId3" display="mailto:mmu@gsm.org"/>
    <hyperlink ref="B6" r:id="rId4" display="mailto:mmu@gsm.org"/>
  </hyperlinks>
  <pageMargins left="0.75" right="0.75" top="1" bottom="1" header="0.5" footer="0.5"/>
  <pageSetup paperSize="9" orientation="portrait" r:id="rId5"/>
  <drawing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E59"/>
  <sheetViews>
    <sheetView showGridLines="0" showRowColHeaders="0" zoomScale="98" zoomScaleNormal="98" zoomScalePageLayoutView="150" workbookViewId="0"/>
  </sheetViews>
  <sheetFormatPr defaultColWidth="8.85546875" defaultRowHeight="16.5"/>
  <cols>
    <col min="1" max="1" width="9.85546875" style="21" customWidth="1"/>
    <col min="2" max="2" width="2.85546875" style="21" customWidth="1"/>
    <col min="3" max="3" width="34.7109375" style="36" customWidth="1"/>
    <col min="4" max="4" width="1.7109375" style="36" customWidth="1"/>
    <col min="5" max="5" width="103.28515625" style="91" customWidth="1"/>
    <col min="6" max="16384" width="8.85546875" style="21"/>
  </cols>
  <sheetData>
    <row r="2" spans="2:5" s="38" customFormat="1" ht="99.95" customHeight="1">
      <c r="C2" s="328" t="s">
        <v>672</v>
      </c>
      <c r="D2" s="37"/>
      <c r="E2" s="319"/>
    </row>
    <row r="3" spans="2:5">
      <c r="C3" s="192"/>
      <c r="D3" s="192"/>
      <c r="E3" s="320"/>
    </row>
    <row r="4" spans="2:5" ht="32.25" customHeight="1">
      <c r="C4" s="193"/>
      <c r="D4" s="193"/>
      <c r="E4" s="122"/>
    </row>
    <row r="5" spans="2:5" s="40" customFormat="1" ht="126">
      <c r="B5" s="21"/>
      <c r="C5" s="194" t="s">
        <v>591</v>
      </c>
      <c r="D5" s="195"/>
      <c r="E5" s="321" t="s">
        <v>592</v>
      </c>
    </row>
    <row r="6" spans="2:5" ht="3" customHeight="1">
      <c r="C6" s="196"/>
      <c r="D6" s="197"/>
      <c r="E6" s="322"/>
    </row>
    <row r="7" spans="2:5" ht="47.25">
      <c r="C7" s="196" t="s">
        <v>593</v>
      </c>
      <c r="D7" s="197"/>
      <c r="E7" s="202" t="s">
        <v>594</v>
      </c>
    </row>
    <row r="8" spans="2:5" ht="3" customHeight="1">
      <c r="C8" s="196"/>
      <c r="D8" s="197"/>
      <c r="E8" s="322"/>
    </row>
    <row r="9" spans="2:5" ht="31.5">
      <c r="C9" s="196" t="s">
        <v>595</v>
      </c>
      <c r="D9" s="197"/>
      <c r="E9" s="202" t="s">
        <v>596</v>
      </c>
    </row>
    <row r="10" spans="2:5" ht="3" customHeight="1">
      <c r="C10" s="196"/>
      <c r="D10" s="197"/>
      <c r="E10" s="322"/>
    </row>
    <row r="11" spans="2:5" ht="47.25">
      <c r="C11" s="199" t="s">
        <v>638</v>
      </c>
      <c r="D11" s="197"/>
      <c r="E11" s="202" t="s">
        <v>597</v>
      </c>
    </row>
    <row r="12" spans="2:5" ht="3" customHeight="1">
      <c r="C12" s="196"/>
      <c r="D12" s="197"/>
      <c r="E12" s="322"/>
    </row>
    <row r="13" spans="2:5" ht="47.25">
      <c r="C13" s="196" t="s">
        <v>32</v>
      </c>
      <c r="D13" s="197"/>
      <c r="E13" s="202" t="s">
        <v>50</v>
      </c>
    </row>
    <row r="14" spans="2:5" ht="3" customHeight="1">
      <c r="C14" s="196"/>
      <c r="D14" s="197"/>
      <c r="E14" s="322"/>
    </row>
    <row r="15" spans="2:5" ht="31.5">
      <c r="C15" s="196" t="s">
        <v>630</v>
      </c>
      <c r="D15" s="197"/>
      <c r="E15" s="202" t="s">
        <v>598</v>
      </c>
    </row>
    <row r="16" spans="2:5" ht="3" customHeight="1">
      <c r="C16" s="196"/>
      <c r="D16" s="197"/>
      <c r="E16" s="322"/>
    </row>
    <row r="17" spans="3:5" ht="31.5">
      <c r="C17" s="196" t="s">
        <v>631</v>
      </c>
      <c r="D17" s="197"/>
      <c r="E17" s="202" t="s">
        <v>599</v>
      </c>
    </row>
    <row r="18" spans="3:5" ht="3" customHeight="1">
      <c r="C18" s="196"/>
      <c r="D18" s="197"/>
      <c r="E18" s="322"/>
    </row>
    <row r="19" spans="3:5" ht="63">
      <c r="C19" s="199" t="s">
        <v>632</v>
      </c>
      <c r="D19" s="197"/>
      <c r="E19" s="202" t="s">
        <v>600</v>
      </c>
    </row>
    <row r="20" spans="3:5" ht="3" customHeight="1">
      <c r="C20" s="199"/>
      <c r="D20" s="197"/>
      <c r="E20" s="322"/>
    </row>
    <row r="21" spans="3:5" ht="31.5">
      <c r="C21" s="199" t="s">
        <v>633</v>
      </c>
      <c r="D21" s="197"/>
      <c r="E21" s="202" t="s">
        <v>601</v>
      </c>
    </row>
    <row r="22" spans="3:5" ht="3" customHeight="1">
      <c r="C22" s="199"/>
      <c r="D22" s="197"/>
      <c r="E22" s="322"/>
    </row>
    <row r="23" spans="3:5">
      <c r="C23" s="199" t="s">
        <v>634</v>
      </c>
      <c r="D23" s="197"/>
      <c r="E23" s="322" t="s">
        <v>602</v>
      </c>
    </row>
    <row r="24" spans="3:5" ht="3" customHeight="1">
      <c r="C24" s="199"/>
      <c r="D24" s="197"/>
      <c r="E24" s="322"/>
    </row>
    <row r="25" spans="3:5" ht="47.25">
      <c r="C25" s="199" t="s">
        <v>635</v>
      </c>
      <c r="D25" s="197"/>
      <c r="E25" s="202" t="s">
        <v>603</v>
      </c>
    </row>
    <row r="26" spans="3:5" ht="3" customHeight="1">
      <c r="C26" s="198"/>
      <c r="D26" s="197"/>
      <c r="E26" s="322"/>
    </row>
    <row r="27" spans="3:5" ht="47.25">
      <c r="C27" s="196" t="s">
        <v>636</v>
      </c>
      <c r="D27" s="197"/>
      <c r="E27" s="202" t="s">
        <v>604</v>
      </c>
    </row>
    <row r="28" spans="3:5" ht="3" customHeight="1">
      <c r="C28" s="204"/>
      <c r="D28" s="197"/>
      <c r="E28" s="202"/>
    </row>
    <row r="29" spans="3:5">
      <c r="C29" s="196" t="s">
        <v>637</v>
      </c>
      <c r="D29" s="197"/>
      <c r="E29" s="322" t="s">
        <v>605</v>
      </c>
    </row>
    <row r="30" spans="3:5" ht="3" customHeight="1">
      <c r="C30" s="205"/>
      <c r="D30" s="197"/>
      <c r="E30" s="322"/>
    </row>
    <row r="31" spans="3:5" ht="78.75">
      <c r="C31" s="199" t="s">
        <v>629</v>
      </c>
      <c r="D31" s="197"/>
      <c r="E31" s="202" t="s">
        <v>606</v>
      </c>
    </row>
    <row r="32" spans="3:5" ht="3" customHeight="1">
      <c r="C32" s="205"/>
      <c r="D32" s="197"/>
      <c r="E32" s="322"/>
    </row>
    <row r="33" spans="3:5">
      <c r="C33" s="196" t="s">
        <v>628</v>
      </c>
      <c r="D33" s="197"/>
      <c r="E33" s="322" t="s">
        <v>607</v>
      </c>
    </row>
    <row r="34" spans="3:5" ht="3" customHeight="1">
      <c r="C34" s="205"/>
      <c r="D34" s="197"/>
      <c r="E34" s="322"/>
    </row>
    <row r="35" spans="3:5">
      <c r="C35" s="199" t="s">
        <v>627</v>
      </c>
      <c r="D35" s="197"/>
      <c r="E35" s="322" t="s">
        <v>608</v>
      </c>
    </row>
    <row r="36" spans="3:5" ht="3" customHeight="1">
      <c r="C36" s="205"/>
      <c r="D36" s="197"/>
      <c r="E36" s="322"/>
    </row>
    <row r="37" spans="3:5" ht="47.25">
      <c r="C37" s="196" t="s">
        <v>626</v>
      </c>
      <c r="D37" s="197"/>
      <c r="E37" s="202" t="s">
        <v>609</v>
      </c>
    </row>
    <row r="38" spans="3:5" ht="3" customHeight="1">
      <c r="C38" s="206"/>
      <c r="D38" s="197"/>
      <c r="E38" s="322"/>
    </row>
    <row r="39" spans="3:5" ht="47.25">
      <c r="C39" s="199" t="s">
        <v>45</v>
      </c>
      <c r="D39" s="200"/>
      <c r="E39" s="202" t="s">
        <v>51</v>
      </c>
    </row>
    <row r="40" spans="3:5" ht="3" customHeight="1">
      <c r="C40" s="206"/>
      <c r="D40" s="197"/>
      <c r="E40" s="322"/>
    </row>
    <row r="41" spans="3:5" ht="47.25">
      <c r="C41" s="199" t="s">
        <v>625</v>
      </c>
      <c r="D41" s="197"/>
      <c r="E41" s="202" t="s">
        <v>610</v>
      </c>
    </row>
    <row r="42" spans="3:5" ht="3" customHeight="1">
      <c r="C42" s="199"/>
      <c r="D42" s="197"/>
      <c r="E42" s="322"/>
    </row>
    <row r="43" spans="3:5" ht="47.25">
      <c r="C43" s="199" t="s">
        <v>624</v>
      </c>
      <c r="D43" s="197"/>
      <c r="E43" s="202" t="s">
        <v>611</v>
      </c>
    </row>
    <row r="44" spans="3:5" ht="3" customHeight="1">
      <c r="C44" s="205"/>
      <c r="D44" s="197"/>
      <c r="E44" s="322"/>
    </row>
    <row r="45" spans="3:5">
      <c r="C45" s="199" t="s">
        <v>623</v>
      </c>
      <c r="D45" s="197"/>
      <c r="E45" s="322" t="s">
        <v>612</v>
      </c>
    </row>
    <row r="46" spans="3:5" ht="3" customHeight="1">
      <c r="C46" s="199"/>
      <c r="D46" s="197"/>
      <c r="E46" s="322"/>
    </row>
    <row r="47" spans="3:5">
      <c r="C47" s="199" t="s">
        <v>622</v>
      </c>
      <c r="D47" s="197"/>
      <c r="E47" s="322" t="s">
        <v>613</v>
      </c>
    </row>
    <row r="48" spans="3:5" ht="3" customHeight="1">
      <c r="C48" s="199"/>
      <c r="D48" s="197"/>
      <c r="E48" s="322"/>
    </row>
    <row r="49" spans="3:5">
      <c r="C49" s="199" t="s">
        <v>621</v>
      </c>
      <c r="D49" s="197"/>
      <c r="E49" s="322" t="s">
        <v>615</v>
      </c>
    </row>
    <row r="50" spans="3:5" ht="3" customHeight="1">
      <c r="C50" s="205"/>
      <c r="D50" s="197"/>
      <c r="E50" s="322"/>
    </row>
    <row r="51" spans="3:5" ht="31.5">
      <c r="C51" s="199" t="s">
        <v>620</v>
      </c>
      <c r="D51" s="197"/>
      <c r="E51" s="202" t="s">
        <v>616</v>
      </c>
    </row>
    <row r="52" spans="3:5" ht="3" customHeight="1">
      <c r="C52" s="205"/>
      <c r="D52" s="197"/>
      <c r="E52" s="322"/>
    </row>
    <row r="53" spans="3:5" ht="47.25">
      <c r="C53" s="196" t="s">
        <v>33</v>
      </c>
      <c r="D53" s="201"/>
      <c r="E53" s="202" t="s">
        <v>49</v>
      </c>
    </row>
    <row r="54" spans="3:5" ht="3" customHeight="1">
      <c r="C54" s="196"/>
      <c r="D54" s="201"/>
      <c r="E54" s="202"/>
    </row>
    <row r="55" spans="3:5" ht="31.5">
      <c r="C55" s="199" t="s">
        <v>619</v>
      </c>
      <c r="D55" s="197"/>
      <c r="E55" s="202" t="s">
        <v>617</v>
      </c>
    </row>
    <row r="56" spans="3:5" ht="3" customHeight="1">
      <c r="C56" s="205"/>
      <c r="D56" s="197"/>
      <c r="E56" s="322"/>
    </row>
    <row r="57" spans="3:5" ht="47.25">
      <c r="C57" s="207" t="s">
        <v>614</v>
      </c>
      <c r="D57" s="203"/>
      <c r="E57" s="323" t="s">
        <v>618</v>
      </c>
    </row>
    <row r="58" spans="3:5">
      <c r="C58" s="41"/>
    </row>
    <row r="59" spans="3:5">
      <c r="C59" s="41"/>
    </row>
  </sheetData>
  <customSheetViews>
    <customSheetView guid="{EC11A524-C9E1-4F81-B811-06C3EABA226A}" showGridLines="0">
      <selection activeCell="B1" sqref="B1"/>
      <pageMargins left="0.75" right="0.75" top="1" bottom="1" header="0.5" footer="0.5"/>
      <pageSetup paperSize="9" orientation="portrait" r:id="rId1"/>
    </customSheetView>
    <customSheetView guid="{E0251001-9DD1-984A-A81A-AE654AF714A6}" scale="150" showGridLines="0">
      <selection activeCell="D7" sqref="D7"/>
      <pageMargins left="0.7" right="0.7" top="0.75" bottom="0.75" header="0.3" footer="0.3"/>
      <pageSetup paperSize="9" orientation="portrait"/>
    </customSheetView>
    <customSheetView guid="{5F0FA797-6F13-A540-A4C8-CA37CDB700E2}" showGridLines="0" topLeftCell="A2">
      <selection activeCell="B8" sqref="B8"/>
      <pageMargins left="0.7" right="0.7" top="0.75" bottom="0.75" header="0.3" footer="0.3"/>
      <pageSetup paperSize="9" orientation="portrait"/>
    </customSheetView>
  </customSheetViews>
  <pageMargins left="0.75" right="0.75" top="1" bottom="1" header="0.5" footer="0.5"/>
  <pageSetup paperSize="9" orientation="portrait" r:id="rId2"/>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499984740745262"/>
  </sheetPr>
  <dimension ref="B5:M47"/>
  <sheetViews>
    <sheetView showGridLines="0" showRowColHeaders="0" zoomScale="106" zoomScaleNormal="106" workbookViewId="0"/>
  </sheetViews>
  <sheetFormatPr defaultColWidth="9.140625" defaultRowHeight="16.5"/>
  <cols>
    <col min="1" max="1" width="9.140625" style="21"/>
    <col min="2" max="2" width="81.85546875" style="21" customWidth="1"/>
    <col min="3" max="3" width="15.7109375" style="21" customWidth="1"/>
    <col min="4" max="4" width="1.7109375" style="21" customWidth="1"/>
    <col min="5" max="5" width="15.7109375" style="21" customWidth="1"/>
    <col min="6" max="6" width="1.7109375" style="21" customWidth="1"/>
    <col min="7" max="7" width="15.7109375" style="21" customWidth="1"/>
    <col min="8" max="8" width="1.7109375" style="21" customWidth="1"/>
    <col min="9" max="9" width="15.7109375" style="21" customWidth="1"/>
    <col min="10" max="10" width="1.140625" style="21" customWidth="1"/>
    <col min="11" max="11" width="14.5703125" style="21" customWidth="1"/>
    <col min="12" max="12" width="1.7109375" style="21" customWidth="1"/>
    <col min="13" max="13" width="14.42578125" style="21" customWidth="1"/>
    <col min="14" max="16384" width="9.140625" style="21"/>
  </cols>
  <sheetData>
    <row r="5" spans="2:13">
      <c r="C5" s="18"/>
      <c r="D5" s="18"/>
    </row>
    <row r="6" spans="2:13">
      <c r="C6" s="19"/>
      <c r="D6" s="19"/>
    </row>
    <row r="7" spans="2:13" ht="25.5">
      <c r="B7" s="42" t="s">
        <v>640</v>
      </c>
      <c r="C7" s="19"/>
      <c r="D7" s="19"/>
    </row>
    <row r="8" spans="2:13">
      <c r="C8" s="19"/>
      <c r="D8" s="19"/>
    </row>
    <row r="9" spans="2:13" ht="18.75">
      <c r="B9" s="51" t="s">
        <v>94</v>
      </c>
    </row>
    <row r="10" spans="2:13" ht="19.5" thickBot="1">
      <c r="B10" s="51"/>
    </row>
    <row r="11" spans="2:13" ht="17.25" thickBot="1">
      <c r="B11" s="21" t="s">
        <v>30</v>
      </c>
      <c r="C11" s="55"/>
    </row>
    <row r="12" spans="2:13" ht="17.25" thickBot="1">
      <c r="B12" s="21" t="s">
        <v>350</v>
      </c>
      <c r="C12" s="55"/>
    </row>
    <row r="13" spans="2:13" ht="17.25" thickBot="1">
      <c r="C13" s="54">
        <v>41518</v>
      </c>
      <c r="D13" s="54"/>
      <c r="E13" s="54">
        <v>41609</v>
      </c>
      <c r="F13" s="54"/>
      <c r="G13" s="54">
        <v>41699</v>
      </c>
      <c r="H13" s="54"/>
      <c r="I13" s="54">
        <v>41791</v>
      </c>
      <c r="K13" s="54">
        <v>41883</v>
      </c>
      <c r="L13" s="54"/>
      <c r="M13" s="54">
        <v>41974</v>
      </c>
    </row>
    <row r="14" spans="2:13" ht="17.25" thickBot="1">
      <c r="B14" s="21" t="s">
        <v>31</v>
      </c>
      <c r="C14" s="55"/>
      <c r="D14" s="56"/>
      <c r="E14" s="55"/>
      <c r="F14" s="56"/>
      <c r="G14" s="55"/>
      <c r="H14" s="56"/>
      <c r="I14" s="55">
        <v>500</v>
      </c>
      <c r="K14" s="55">
        <v>300</v>
      </c>
      <c r="M14" s="55">
        <v>500</v>
      </c>
    </row>
    <row r="17" spans="2:13" ht="18.75">
      <c r="B17" s="51" t="s">
        <v>84</v>
      </c>
      <c r="C17" s="52"/>
      <c r="D17" s="52"/>
      <c r="E17" s="52"/>
      <c r="F17" s="52"/>
      <c r="G17" s="52"/>
      <c r="H17" s="52"/>
      <c r="I17" s="52"/>
    </row>
    <row r="18" spans="2:13" ht="17.25" thickBot="1">
      <c r="B18" s="53"/>
      <c r="C18" s="54">
        <v>41518</v>
      </c>
      <c r="D18" s="54"/>
      <c r="E18" s="54">
        <v>41609</v>
      </c>
      <c r="F18" s="54"/>
      <c r="G18" s="54">
        <v>41699</v>
      </c>
      <c r="H18" s="54"/>
      <c r="I18" s="54">
        <v>41791</v>
      </c>
      <c r="K18" s="54">
        <v>41883</v>
      </c>
      <c r="L18" s="54"/>
      <c r="M18" s="54">
        <v>41974</v>
      </c>
    </row>
    <row r="19" spans="2:13" ht="17.25" thickBot="1">
      <c r="B19" s="304" t="s">
        <v>648</v>
      </c>
      <c r="C19" s="55">
        <v>10</v>
      </c>
      <c r="D19" s="56"/>
      <c r="E19" s="55">
        <v>50</v>
      </c>
      <c r="F19" s="56"/>
      <c r="G19" s="55">
        <v>75</v>
      </c>
      <c r="H19" s="56"/>
      <c r="I19" s="55">
        <v>100</v>
      </c>
      <c r="K19" s="55">
        <v>150</v>
      </c>
      <c r="L19" s="56"/>
      <c r="M19" s="55">
        <v>200</v>
      </c>
    </row>
    <row r="20" spans="2:13" ht="17.25" thickBot="1">
      <c r="B20" s="304" t="s">
        <v>649</v>
      </c>
      <c r="C20" s="55">
        <v>5</v>
      </c>
      <c r="D20" s="56"/>
      <c r="E20" s="55">
        <v>10</v>
      </c>
      <c r="F20" s="56"/>
      <c r="G20" s="55">
        <v>50</v>
      </c>
      <c r="H20" s="56"/>
      <c r="I20" s="55">
        <v>50</v>
      </c>
      <c r="K20" s="55">
        <v>100</v>
      </c>
      <c r="L20" s="56"/>
      <c r="M20" s="55">
        <v>150</v>
      </c>
    </row>
    <row r="21" spans="2:13" ht="17.25" thickBot="1">
      <c r="B21" s="304" t="s">
        <v>650</v>
      </c>
      <c r="C21" s="55"/>
      <c r="D21" s="56"/>
      <c r="E21" s="55"/>
      <c r="F21" s="56"/>
      <c r="G21" s="55"/>
      <c r="H21" s="56"/>
      <c r="I21" s="55"/>
      <c r="K21" s="55">
        <v>100</v>
      </c>
      <c r="L21" s="56"/>
      <c r="M21" s="55">
        <v>100</v>
      </c>
    </row>
    <row r="22" spans="2:13" ht="33.75" thickBot="1">
      <c r="B22" s="304" t="s">
        <v>651</v>
      </c>
      <c r="C22" s="55"/>
      <c r="D22" s="56"/>
      <c r="E22" s="55"/>
      <c r="F22" s="56"/>
      <c r="G22" s="55"/>
      <c r="H22" s="56"/>
      <c r="I22" s="55"/>
      <c r="K22" s="55"/>
      <c r="L22" s="56"/>
      <c r="M22" s="55">
        <v>300</v>
      </c>
    </row>
    <row r="23" spans="2:13">
      <c r="B23" s="52"/>
      <c r="C23" s="52"/>
      <c r="D23" s="52"/>
      <c r="E23" s="52"/>
      <c r="F23" s="52"/>
      <c r="G23" s="52"/>
      <c r="H23" s="52"/>
      <c r="I23" s="57"/>
    </row>
    <row r="24" spans="2:13" ht="18.75">
      <c r="B24" s="51" t="s">
        <v>93</v>
      </c>
      <c r="C24" s="52"/>
      <c r="D24" s="52"/>
      <c r="E24" s="52"/>
      <c r="F24" s="52"/>
      <c r="G24" s="52"/>
      <c r="H24" s="52"/>
      <c r="I24" s="52"/>
    </row>
    <row r="25" spans="2:13">
      <c r="B25" s="53"/>
      <c r="C25" s="58"/>
      <c r="D25" s="52"/>
      <c r="E25" s="58"/>
      <c r="F25" s="52"/>
      <c r="G25" s="58" t="s">
        <v>642</v>
      </c>
      <c r="H25" s="52"/>
      <c r="I25" s="58"/>
    </row>
    <row r="26" spans="2:13" ht="17.25" thickBot="1">
      <c r="B26" s="53"/>
      <c r="C26"/>
      <c r="D26"/>
      <c r="E26"/>
      <c r="F26"/>
      <c r="G26"/>
      <c r="H26"/>
      <c r="I26"/>
      <c r="J26"/>
      <c r="K26"/>
      <c r="L26" s="54"/>
      <c r="M26" s="54">
        <v>41974</v>
      </c>
    </row>
    <row r="27" spans="2:13" ht="33.75" thickBot="1">
      <c r="B27" s="304" t="s">
        <v>646</v>
      </c>
      <c r="C27"/>
      <c r="D27"/>
      <c r="E27"/>
      <c r="F27"/>
      <c r="G27"/>
      <c r="H27"/>
      <c r="I27"/>
      <c r="J27"/>
      <c r="K27"/>
      <c r="L27" s="56"/>
      <c r="M27" s="55">
        <v>100</v>
      </c>
    </row>
    <row r="28" spans="2:13" ht="17.25" thickBot="1">
      <c r="B28" s="304" t="s">
        <v>184</v>
      </c>
      <c r="C28"/>
      <c r="D28"/>
      <c r="E28"/>
      <c r="F28"/>
      <c r="G28"/>
      <c r="H28"/>
      <c r="I28"/>
      <c r="J28"/>
      <c r="K28"/>
      <c r="L28" s="56"/>
      <c r="M28" s="55">
        <v>100</v>
      </c>
    </row>
    <row r="29" spans="2:13" ht="17.25" thickBot="1">
      <c r="B29" s="304" t="s">
        <v>647</v>
      </c>
      <c r="C29"/>
      <c r="D29"/>
      <c r="E29"/>
      <c r="F29"/>
      <c r="G29"/>
      <c r="H29"/>
      <c r="I29"/>
      <c r="J29"/>
      <c r="K29"/>
      <c r="L29" s="56"/>
      <c r="M29" s="55">
        <v>100</v>
      </c>
    </row>
    <row r="30" spans="2:13" ht="17.25" thickBot="1">
      <c r="B30" s="304" t="s">
        <v>85</v>
      </c>
      <c r="C30"/>
      <c r="D30"/>
      <c r="E30"/>
      <c r="F30"/>
      <c r="G30"/>
      <c r="H30"/>
      <c r="I30"/>
      <c r="J30"/>
      <c r="K30"/>
      <c r="L30" s="56"/>
      <c r="M30" s="55">
        <v>100</v>
      </c>
    </row>
    <row r="31" spans="2:13" ht="17.25" thickBot="1">
      <c r="B31" s="304" t="s">
        <v>86</v>
      </c>
      <c r="C31"/>
      <c r="D31"/>
      <c r="E31"/>
      <c r="F31"/>
      <c r="G31"/>
      <c r="H31"/>
      <c r="I31"/>
      <c r="J31"/>
      <c r="K31"/>
      <c r="L31" s="56"/>
      <c r="M31" s="55">
        <v>100</v>
      </c>
    </row>
    <row r="32" spans="2:13" ht="17.25" thickBot="1">
      <c r="B32" s="304" t="s">
        <v>87</v>
      </c>
      <c r="C32"/>
      <c r="D32"/>
      <c r="E32"/>
      <c r="F32"/>
      <c r="G32"/>
      <c r="H32"/>
      <c r="I32"/>
      <c r="J32"/>
      <c r="K32"/>
      <c r="L32" s="56"/>
      <c r="M32" s="55">
        <v>100</v>
      </c>
    </row>
    <row r="33" spans="2:13" ht="17.25" thickBot="1">
      <c r="B33" s="304" t="s">
        <v>88</v>
      </c>
      <c r="C33"/>
      <c r="D33"/>
      <c r="E33"/>
      <c r="F33"/>
      <c r="G33"/>
      <c r="H33"/>
      <c r="I33"/>
      <c r="J33"/>
      <c r="K33"/>
      <c r="L33" s="56"/>
      <c r="M33" s="55">
        <v>100</v>
      </c>
    </row>
    <row r="34" spans="2:13" ht="17.25" thickBot="1">
      <c r="B34" s="304" t="s">
        <v>95</v>
      </c>
      <c r="C34"/>
      <c r="D34"/>
      <c r="E34"/>
      <c r="F34"/>
      <c r="G34"/>
      <c r="H34"/>
      <c r="I34"/>
      <c r="J34"/>
      <c r="K34"/>
      <c r="L34" s="56"/>
      <c r="M34" s="55">
        <v>100</v>
      </c>
    </row>
    <row r="35" spans="2:13" ht="17.25" thickBot="1">
      <c r="B35" s="304" t="s">
        <v>96</v>
      </c>
      <c r="C35"/>
      <c r="D35"/>
      <c r="E35"/>
      <c r="F35"/>
      <c r="G35"/>
      <c r="H35"/>
      <c r="I35"/>
      <c r="J35"/>
      <c r="K35"/>
      <c r="L35" s="56"/>
      <c r="M35" s="55">
        <v>100</v>
      </c>
    </row>
    <row r="36" spans="2:13">
      <c r="B36" s="53"/>
      <c r="C36"/>
      <c r="D36"/>
      <c r="E36"/>
      <c r="F36"/>
      <c r="G36"/>
      <c r="H36"/>
      <c r="I36"/>
      <c r="J36"/>
      <c r="K36"/>
    </row>
    <row r="37" spans="2:13" ht="18.75">
      <c r="B37" s="51" t="s">
        <v>167</v>
      </c>
    </row>
    <row r="38" spans="2:13" ht="17.25" thickBot="1">
      <c r="B38" s="78"/>
      <c r="C38"/>
      <c r="D38"/>
      <c r="E38"/>
      <c r="F38"/>
      <c r="G38"/>
      <c r="H38"/>
      <c r="I38"/>
      <c r="J38"/>
      <c r="K38"/>
      <c r="L38" s="54"/>
      <c r="M38" s="54">
        <v>41974</v>
      </c>
    </row>
    <row r="39" spans="2:13" ht="17.25" thickBot="1">
      <c r="B39" s="304" t="s">
        <v>89</v>
      </c>
      <c r="C39"/>
      <c r="D39"/>
      <c r="E39"/>
      <c r="F39"/>
      <c r="G39"/>
      <c r="H39"/>
      <c r="I39"/>
      <c r="J39"/>
      <c r="K39"/>
      <c r="L39" s="56"/>
      <c r="M39" s="55">
        <v>100</v>
      </c>
    </row>
    <row r="40" spans="2:13" ht="17.25" thickBot="1">
      <c r="B40" s="304" t="s">
        <v>90</v>
      </c>
      <c r="C40"/>
      <c r="D40"/>
      <c r="E40"/>
      <c r="F40"/>
      <c r="G40"/>
      <c r="H40"/>
      <c r="I40"/>
      <c r="J40"/>
      <c r="K40"/>
      <c r="L40" s="56"/>
      <c r="M40" s="55">
        <v>50</v>
      </c>
    </row>
    <row r="41" spans="2:13" ht="17.25" thickBot="1">
      <c r="B41" s="304"/>
      <c r="C41"/>
      <c r="D41"/>
      <c r="E41"/>
      <c r="F41"/>
      <c r="G41"/>
      <c r="H41"/>
      <c r="I41"/>
      <c r="J41"/>
      <c r="K41"/>
      <c r="L41" s="54"/>
      <c r="M41" s="54">
        <v>41974</v>
      </c>
    </row>
    <row r="42" spans="2:13" ht="17.25" thickBot="1">
      <c r="B42" s="304" t="s">
        <v>91</v>
      </c>
      <c r="C42"/>
      <c r="D42"/>
      <c r="E42"/>
      <c r="F42"/>
      <c r="G42"/>
      <c r="H42"/>
      <c r="I42"/>
      <c r="J42"/>
      <c r="K42"/>
      <c r="L42" s="56"/>
      <c r="M42" s="55">
        <v>100</v>
      </c>
    </row>
    <row r="43" spans="2:13" ht="17.25" thickBot="1">
      <c r="B43" s="304" t="s">
        <v>92</v>
      </c>
      <c r="C43"/>
      <c r="D43"/>
      <c r="E43"/>
      <c r="F43"/>
      <c r="G43"/>
      <c r="H43"/>
      <c r="I43"/>
      <c r="J43"/>
      <c r="K43"/>
      <c r="L43" s="56"/>
      <c r="M43" s="55">
        <v>100</v>
      </c>
    </row>
    <row r="44" spans="2:13" ht="17.25" thickBot="1">
      <c r="M44" s="54">
        <v>41974</v>
      </c>
    </row>
    <row r="45" spans="2:13" ht="17.25" thickBot="1">
      <c r="B45" s="21" t="s">
        <v>170</v>
      </c>
      <c r="M45" s="55">
        <v>100</v>
      </c>
    </row>
    <row r="46" spans="2:13" ht="17.25" thickBot="1">
      <c r="B46" s="21" t="s">
        <v>168</v>
      </c>
      <c r="M46" s="55">
        <v>100</v>
      </c>
    </row>
    <row r="47" spans="2:13" ht="17.25" thickBot="1">
      <c r="B47" s="21" t="s">
        <v>169</v>
      </c>
      <c r="M47" s="55">
        <v>100</v>
      </c>
    </row>
  </sheetData>
  <customSheetViews>
    <customSheetView guid="{EC11A524-C9E1-4F81-B811-06C3EABA226A}">
      <selection activeCell="B55" sqref="B55"/>
      <pageMargins left="0.7" right="0.7" top="0.75" bottom="0.75" header="0.3" footer="0.3"/>
      <pageSetup paperSize="9" orientation="portrait" r:id="rId1"/>
    </customSheetView>
  </customSheetView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7"/>
  <sheetViews>
    <sheetView topLeftCell="A34" workbookViewId="0">
      <selection activeCell="B54" sqref="B54"/>
    </sheetView>
  </sheetViews>
  <sheetFormatPr defaultRowHeight="15"/>
  <cols>
    <col min="1" max="1" width="13.5703125" bestFit="1" customWidth="1"/>
    <col min="2" max="2" width="14.28515625" bestFit="1" customWidth="1"/>
  </cols>
  <sheetData>
    <row r="1" spans="1:6">
      <c r="A1" t="s">
        <v>144</v>
      </c>
    </row>
    <row r="2" spans="1:6">
      <c r="A2" s="61" t="s">
        <v>142</v>
      </c>
      <c r="B2" s="62">
        <v>41609</v>
      </c>
      <c r="C2" s="62">
        <v>41699</v>
      </c>
      <c r="D2" s="62">
        <v>41791</v>
      </c>
      <c r="E2" s="62">
        <v>41883</v>
      </c>
      <c r="F2" s="62">
        <v>41974</v>
      </c>
    </row>
    <row r="3" spans="1:6">
      <c r="A3" s="61" t="s">
        <v>143</v>
      </c>
      <c r="B3" s="63">
        <v>0.105</v>
      </c>
      <c r="C3" s="63">
        <v>9.4E-2</v>
      </c>
      <c r="D3" s="63">
        <v>7.6999999999999999E-2</v>
      </c>
      <c r="E3" s="63">
        <v>6.5000000000000002E-2</v>
      </c>
      <c r="F3" s="63">
        <v>6.3E-2</v>
      </c>
    </row>
    <row r="4" spans="1:6">
      <c r="A4" s="64" t="s">
        <v>94</v>
      </c>
      <c r="B4" s="65">
        <f>('Input data '!E19-'Input data '!C19)/'Input data '!C19</f>
        <v>4</v>
      </c>
      <c r="C4" s="65">
        <f>('Input data '!G19-'Input data '!E19)/'Input data '!E19</f>
        <v>0.5</v>
      </c>
      <c r="D4" s="65">
        <f>('Input data '!I19-'Input data '!G19)/'Input data '!G19</f>
        <v>0.33333333333333331</v>
      </c>
      <c r="E4" s="65">
        <f>('Input data '!K19-'Input data '!I19)/'Input data '!I19</f>
        <v>0.5</v>
      </c>
      <c r="F4" s="65">
        <f>('Input data '!M19-'Input data '!K19)/'Input data '!K19</f>
        <v>0.33333333333333331</v>
      </c>
    </row>
    <row r="5" spans="1:6">
      <c r="A5" s="64"/>
    </row>
    <row r="6" spans="1:6">
      <c r="A6" s="64" t="s">
        <v>145</v>
      </c>
    </row>
    <row r="7" spans="1:6">
      <c r="A7" s="61" t="s">
        <v>142</v>
      </c>
      <c r="B7" s="62">
        <v>41609</v>
      </c>
      <c r="C7" s="62">
        <v>41699</v>
      </c>
      <c r="D7" s="62">
        <v>41791</v>
      </c>
      <c r="E7" s="62">
        <v>41883</v>
      </c>
      <c r="F7" s="62">
        <v>41974</v>
      </c>
    </row>
    <row r="8" spans="1:6">
      <c r="A8" s="61" t="s">
        <v>143</v>
      </c>
      <c r="B8" s="63">
        <v>0.14599999999999999</v>
      </c>
      <c r="C8" s="63">
        <v>0.13200000000000001</v>
      </c>
      <c r="D8" s="63">
        <v>0.1</v>
      </c>
      <c r="E8" s="63">
        <v>7.0999999999999994E-2</v>
      </c>
      <c r="F8" s="63">
        <v>6.3E-2</v>
      </c>
    </row>
    <row r="9" spans="1:6">
      <c r="A9" s="64" t="s">
        <v>94</v>
      </c>
      <c r="B9" s="65">
        <f>('Input data '!E20-'Input data '!C20)/'Input data '!C20</f>
        <v>1</v>
      </c>
      <c r="C9" s="65">
        <f>('Input data '!G20-'Input data '!E20)/'Input data '!E20</f>
        <v>4</v>
      </c>
      <c r="D9" s="65">
        <f>('Input data '!I20-'Input data '!G20)/'Input data '!G20</f>
        <v>0</v>
      </c>
      <c r="E9" s="65">
        <f>('Input data '!K20-'Input data '!I20)/'Input data '!I20</f>
        <v>1</v>
      </c>
      <c r="F9" s="65">
        <f>('Input data '!M20-'Input data '!K20)/'Input data '!K20</f>
        <v>0.5</v>
      </c>
    </row>
    <row r="11" spans="1:6">
      <c r="A11" s="61" t="s">
        <v>146</v>
      </c>
    </row>
    <row r="12" spans="1:6">
      <c r="A12" t="s">
        <v>146</v>
      </c>
      <c r="B12" s="66">
        <f>'Input data '!M14-'Input data '!M19</f>
        <v>300</v>
      </c>
    </row>
    <row r="13" spans="1:6">
      <c r="A13" t="s">
        <v>144</v>
      </c>
      <c r="B13" s="66">
        <f>'Input data '!M19-'Input data '!M20</f>
        <v>50</v>
      </c>
    </row>
    <row r="14" spans="1:6">
      <c r="A14" t="s">
        <v>352</v>
      </c>
      <c r="B14" s="66">
        <f>'Input data '!M20</f>
        <v>150</v>
      </c>
    </row>
    <row r="16" spans="1:6">
      <c r="A16" t="s">
        <v>147</v>
      </c>
    </row>
    <row r="17" spans="1:5">
      <c r="A17" t="s">
        <v>148</v>
      </c>
      <c r="B17" s="67">
        <f>'Input data '!M27</f>
        <v>100</v>
      </c>
    </row>
    <row r="18" spans="1:5">
      <c r="A18" t="s">
        <v>351</v>
      </c>
      <c r="B18" s="67">
        <f>'Input data '!M28</f>
        <v>100</v>
      </c>
    </row>
    <row r="19" spans="1:5">
      <c r="A19" t="s">
        <v>149</v>
      </c>
      <c r="B19" s="67">
        <f>'Input data '!M29</f>
        <v>100</v>
      </c>
    </row>
    <row r="20" spans="1:5">
      <c r="A20" t="s">
        <v>47</v>
      </c>
      <c r="B20" s="67">
        <f>'Input data '!M30</f>
        <v>100</v>
      </c>
    </row>
    <row r="21" spans="1:5">
      <c r="A21" t="s">
        <v>150</v>
      </c>
      <c r="B21" s="67">
        <f>'Input data '!M31</f>
        <v>100</v>
      </c>
    </row>
    <row r="22" spans="1:5">
      <c r="A22" t="s">
        <v>151</v>
      </c>
      <c r="B22" s="67">
        <f>'Input data '!M32</f>
        <v>100</v>
      </c>
    </row>
    <row r="23" spans="1:5">
      <c r="A23" t="s">
        <v>48</v>
      </c>
      <c r="B23" s="67">
        <f>'Input data '!M33</f>
        <v>100</v>
      </c>
    </row>
    <row r="24" spans="1:5">
      <c r="A24" t="s">
        <v>26</v>
      </c>
      <c r="B24" s="67">
        <f>'Input data '!M34</f>
        <v>100</v>
      </c>
    </row>
    <row r="25" spans="1:5">
      <c r="A25" t="s">
        <v>25</v>
      </c>
      <c r="B25" s="67">
        <f>'Input data '!M35</f>
        <v>100</v>
      </c>
    </row>
    <row r="27" spans="1:5">
      <c r="A27" t="s">
        <v>166</v>
      </c>
      <c r="B27">
        <f>('Input data '!M19+'Input data '!M22)/'Input data '!M39</f>
        <v>5</v>
      </c>
      <c r="D27" s="84">
        <v>0.5</v>
      </c>
    </row>
    <row r="28" spans="1:5">
      <c r="B28" t="s">
        <v>194</v>
      </c>
      <c r="C28" t="s">
        <v>192</v>
      </c>
    </row>
    <row r="29" spans="1:5">
      <c r="A29" s="82" t="s">
        <v>189</v>
      </c>
      <c r="B29" s="82">
        <f>Distribution!K25+Distribution!K31+Distribution!K45+Distribution!K62+Distribution!K74+Distribution!K87</f>
        <v>0</v>
      </c>
      <c r="C29" s="82">
        <f>Distribution!L25+Distribution!L31+Distribution!L45+Distribution!L62+Distribution!L74+Distribution!L87</f>
        <v>63</v>
      </c>
      <c r="D29" s="82">
        <f>C29*$D$27</f>
        <v>31.5</v>
      </c>
      <c r="E29" s="86">
        <f>B29/C29</f>
        <v>0</v>
      </c>
    </row>
    <row r="30" spans="1:5">
      <c r="A30" t="s">
        <v>82</v>
      </c>
      <c r="B30">
        <f>Distribution!K25</f>
        <v>0</v>
      </c>
      <c r="C30">
        <f>Distribution!L25</f>
        <v>13</v>
      </c>
      <c r="D30">
        <f t="shared" ref="D30:D35" si="0">C30*$D$27</f>
        <v>6.5</v>
      </c>
      <c r="E30" s="85">
        <f t="shared" ref="E30:E35" si="1">B30/C30</f>
        <v>0</v>
      </c>
    </row>
    <row r="31" spans="1:5">
      <c r="A31" t="s">
        <v>39</v>
      </c>
      <c r="B31">
        <f>Distribution!K31</f>
        <v>0</v>
      </c>
      <c r="C31">
        <f>Distribution!L31</f>
        <v>6</v>
      </c>
      <c r="D31">
        <f t="shared" si="0"/>
        <v>3</v>
      </c>
      <c r="E31" s="85">
        <f t="shared" si="1"/>
        <v>0</v>
      </c>
    </row>
    <row r="32" spans="1:5" ht="16.5">
      <c r="A32" s="28" t="s">
        <v>42</v>
      </c>
      <c r="B32">
        <f>Distribution!K45</f>
        <v>0</v>
      </c>
      <c r="C32">
        <f>Distribution!L45</f>
        <v>15</v>
      </c>
      <c r="D32">
        <f t="shared" si="0"/>
        <v>7.5</v>
      </c>
      <c r="E32" s="85">
        <f t="shared" si="1"/>
        <v>0</v>
      </c>
    </row>
    <row r="33" spans="1:5" ht="16.5">
      <c r="A33" s="32" t="s">
        <v>27</v>
      </c>
      <c r="B33">
        <f>Distribution!K62</f>
        <v>0</v>
      </c>
      <c r="C33">
        <f>Distribution!L62</f>
        <v>10</v>
      </c>
      <c r="D33">
        <f t="shared" si="0"/>
        <v>5</v>
      </c>
      <c r="E33" s="85">
        <f t="shared" si="1"/>
        <v>0</v>
      </c>
    </row>
    <row r="34" spans="1:5" ht="16.5">
      <c r="A34" s="32" t="s">
        <v>28</v>
      </c>
      <c r="B34">
        <f>Distribution!K74</f>
        <v>0</v>
      </c>
      <c r="C34">
        <f>Distribution!L74</f>
        <v>11</v>
      </c>
      <c r="D34">
        <f t="shared" si="0"/>
        <v>5.5</v>
      </c>
      <c r="E34" s="85">
        <f t="shared" si="1"/>
        <v>0</v>
      </c>
    </row>
    <row r="35" spans="1:5" ht="17.25" thickBot="1">
      <c r="A35" s="32" t="s">
        <v>46</v>
      </c>
      <c r="B35" s="77">
        <f>Distribution!K87</f>
        <v>0</v>
      </c>
      <c r="C35" s="77">
        <f>Distribution!L87</f>
        <v>8</v>
      </c>
      <c r="D35">
        <f t="shared" si="0"/>
        <v>4</v>
      </c>
      <c r="E35" s="85">
        <f t="shared" si="1"/>
        <v>0</v>
      </c>
    </row>
    <row r="36" spans="1:5" ht="15.75" thickTop="1"/>
    <row r="37" spans="1:5">
      <c r="A37" s="82" t="s">
        <v>190</v>
      </c>
      <c r="B37" s="82">
        <f>'Org structure'!L29+'Org structure'!L35+'Org structure'!L51</f>
        <v>0</v>
      </c>
      <c r="C37" s="82">
        <f>'Org structure'!M29+'Org structure'!M35+'Org structure'!M51</f>
        <v>32</v>
      </c>
      <c r="D37">
        <f t="shared" ref="D37:D44" si="2">C37*$D$27</f>
        <v>16</v>
      </c>
      <c r="E37" s="86">
        <f>B37/C37</f>
        <v>0</v>
      </c>
    </row>
    <row r="38" spans="1:5" ht="16.5">
      <c r="A38" s="29" t="s">
        <v>55</v>
      </c>
      <c r="B38" s="83">
        <f>'Org structure'!L29</f>
        <v>0</v>
      </c>
      <c r="C38" s="83">
        <f>'Org structure'!M29</f>
        <v>19</v>
      </c>
      <c r="D38">
        <f t="shared" si="2"/>
        <v>9.5</v>
      </c>
      <c r="E38" s="86">
        <f t="shared" ref="E38:E40" si="3">B38/C38</f>
        <v>0</v>
      </c>
    </row>
    <row r="39" spans="1:5" ht="16.5">
      <c r="A39" s="29" t="s">
        <v>44</v>
      </c>
      <c r="B39" s="83">
        <f>'Org structure'!L35</f>
        <v>0</v>
      </c>
      <c r="C39" s="83">
        <f>'Org structure'!M35</f>
        <v>5</v>
      </c>
      <c r="D39">
        <f t="shared" si="2"/>
        <v>2.5</v>
      </c>
      <c r="E39" s="86">
        <f t="shared" si="3"/>
        <v>0</v>
      </c>
    </row>
    <row r="40" spans="1:5" ht="16.5">
      <c r="A40" s="29" t="s">
        <v>81</v>
      </c>
      <c r="B40" s="83">
        <f>'Org structure'!L51</f>
        <v>0</v>
      </c>
      <c r="C40" s="83">
        <f>'Org structure'!M51</f>
        <v>8</v>
      </c>
      <c r="D40">
        <f t="shared" si="2"/>
        <v>4</v>
      </c>
      <c r="E40" s="86">
        <f t="shared" si="3"/>
        <v>0</v>
      </c>
    </row>
    <row r="41" spans="1:5" ht="16.5">
      <c r="A41" s="29"/>
      <c r="C41" s="83"/>
      <c r="D41">
        <f t="shared" si="2"/>
        <v>0</v>
      </c>
    </row>
    <row r="42" spans="1:5" s="82" customFormat="1">
      <c r="A42" s="82" t="s">
        <v>191</v>
      </c>
      <c r="B42" s="82">
        <f>Marketing!K20+Marketing!K32</f>
        <v>0</v>
      </c>
      <c r="C42" s="82">
        <f>Marketing!L20+Marketing!L32</f>
        <v>18</v>
      </c>
      <c r="D42">
        <f t="shared" si="2"/>
        <v>9</v>
      </c>
      <c r="E42" s="86">
        <f>B42/C42</f>
        <v>0</v>
      </c>
    </row>
    <row r="43" spans="1:5" ht="16.5">
      <c r="A43" s="29" t="s">
        <v>152</v>
      </c>
      <c r="B43">
        <f>Marketing!K20</f>
        <v>0</v>
      </c>
      <c r="C43">
        <f>Marketing!L20</f>
        <v>10</v>
      </c>
      <c r="D43">
        <f t="shared" si="2"/>
        <v>5</v>
      </c>
      <c r="E43" s="86">
        <f t="shared" ref="E43:E44" si="4">B43/C43</f>
        <v>0</v>
      </c>
    </row>
    <row r="44" spans="1:5" ht="16.5">
      <c r="A44" s="29" t="s">
        <v>193</v>
      </c>
      <c r="B44">
        <f>Marketing!K32</f>
        <v>0</v>
      </c>
      <c r="C44">
        <f>Marketing!L32</f>
        <v>8</v>
      </c>
      <c r="D44">
        <f t="shared" si="2"/>
        <v>4</v>
      </c>
      <c r="E44" s="86">
        <f t="shared" si="4"/>
        <v>0</v>
      </c>
    </row>
    <row r="47" spans="1:5">
      <c r="A47" t="s">
        <v>195</v>
      </c>
      <c r="B47">
        <f>B29+B37+B42</f>
        <v>0</v>
      </c>
      <c r="C47">
        <f>C29+C37+C42</f>
        <v>113</v>
      </c>
      <c r="E47" s="86">
        <f t="shared" ref="E47" si="5">B47/C47</f>
        <v>0</v>
      </c>
    </row>
    <row r="49" spans="1:6">
      <c r="B49" s="95"/>
      <c r="C49" s="101" t="s">
        <v>227</v>
      </c>
      <c r="D49" s="95"/>
    </row>
    <row r="50" spans="1:6" ht="30">
      <c r="A50" s="96" t="s">
        <v>171</v>
      </c>
      <c r="B50" s="68">
        <f>IF('Operational dashboard'!G53&lt;60%,0, 2)</f>
        <v>0</v>
      </c>
      <c r="C50" s="94">
        <v>2</v>
      </c>
      <c r="D50" s="94"/>
      <c r="E50" s="97"/>
      <c r="F50" s="97"/>
    </row>
    <row r="51" spans="1:6" ht="45">
      <c r="A51" s="96" t="s">
        <v>173</v>
      </c>
      <c r="B51" s="94">
        <f>IF('Operational dashboard'!G55&gt;300,0,IF('Operational dashboard'!G55&lt;150,0,2))</f>
        <v>0</v>
      </c>
      <c r="C51" s="94">
        <v>2</v>
      </c>
      <c r="D51" s="94"/>
      <c r="E51" s="97"/>
      <c r="F51" s="97"/>
    </row>
    <row r="52" spans="1:6" ht="45">
      <c r="A52" s="96" t="s">
        <v>183</v>
      </c>
      <c r="B52" s="79">
        <f>IF('Operational dashboard'!G57&gt;60,1,IF('Operational dashboard'!G57&lt;10,0,2))</f>
        <v>0</v>
      </c>
      <c r="C52" s="79">
        <v>2</v>
      </c>
      <c r="D52" s="79"/>
      <c r="E52" s="79"/>
      <c r="F52" s="79"/>
    </row>
    <row r="53" spans="1:6" ht="45">
      <c r="A53" s="96" t="s">
        <v>174</v>
      </c>
      <c r="B53" s="94">
        <f>IF('Operational dashboard'!G59&gt;200,0,IF('Operational dashboard'!G59&lt;100, 1,0))</f>
        <v>1</v>
      </c>
      <c r="C53" s="94">
        <v>1</v>
      </c>
      <c r="D53" s="94"/>
      <c r="E53" s="97"/>
      <c r="F53" s="97"/>
    </row>
    <row r="54" spans="1:6" ht="45">
      <c r="A54" s="96" t="s">
        <v>185</v>
      </c>
      <c r="B54" s="68">
        <f>IF('Operational dashboard'!G61&gt;150,0,IF('Operational dashboard'!G61&lt;50,0,1))</f>
        <v>0</v>
      </c>
      <c r="C54" s="94">
        <v>1</v>
      </c>
      <c r="D54" s="94"/>
      <c r="E54" s="97"/>
      <c r="F54" s="97"/>
    </row>
    <row r="55" spans="1:6" ht="15" customHeight="1">
      <c r="A55" s="80" t="s">
        <v>188</v>
      </c>
      <c r="B55" s="81">
        <f>IF('Operational dashboard'!S71&lt;35%,0,IF('Operational dashboard'!S71&gt;50%,2,1))</f>
        <v>2</v>
      </c>
      <c r="C55" s="81">
        <v>2</v>
      </c>
    </row>
    <row r="56" spans="1:6">
      <c r="A56" s="98" t="s">
        <v>226</v>
      </c>
      <c r="B56" s="81">
        <f>IF('Operational dashboard'!S72&lt;22%,0,IF('Operational dashboard'!S72&gt;50%,2,1))</f>
        <v>1</v>
      </c>
      <c r="C56" s="81">
        <v>2</v>
      </c>
    </row>
    <row r="57" spans="1:6">
      <c r="A57" t="s">
        <v>228</v>
      </c>
      <c r="B57">
        <f>SUM(B50:B56)</f>
        <v>4</v>
      </c>
      <c r="C57">
        <f>SUM(C50:C56)</f>
        <v>12</v>
      </c>
      <c r="D57" s="99">
        <f>B57/C57</f>
        <v>0.33333333333333331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C151"/>
  <sheetViews>
    <sheetView showGridLines="0" showRowColHeaders="0" zoomScale="106" zoomScaleNormal="106" zoomScalePageLayoutView="150" workbookViewId="0"/>
  </sheetViews>
  <sheetFormatPr defaultColWidth="8.85546875" defaultRowHeight="15.75"/>
  <cols>
    <col min="1" max="1" width="1.42578125" style="24" customWidth="1"/>
    <col min="2" max="2" width="5.42578125" style="24" customWidth="1"/>
    <col min="3" max="3" width="3.28515625" style="24" customWidth="1"/>
    <col min="4" max="4" width="4.7109375" style="232" customWidth="1"/>
    <col min="5" max="5" width="43.140625" style="122" customWidth="1"/>
    <col min="6" max="6" width="1.28515625" style="24" customWidth="1"/>
    <col min="7" max="7" width="9.140625" style="24" customWidth="1"/>
    <col min="8" max="8" width="1" style="24" customWidth="1"/>
    <col min="9" max="9" width="91.85546875" style="43" customWidth="1"/>
    <col min="10" max="10" width="92.5703125" style="104" hidden="1" customWidth="1"/>
    <col min="11" max="11" width="6.28515625" style="232" customWidth="1"/>
    <col min="12" max="12" width="8.85546875" style="24" hidden="1" customWidth="1"/>
    <col min="13" max="13" width="107.85546875" style="24" customWidth="1"/>
    <col min="14" max="16" width="8.85546875" style="24"/>
    <col min="17" max="17" width="0" style="24" hidden="1" customWidth="1"/>
    <col min="18" max="16384" width="8.85546875" style="24"/>
  </cols>
  <sheetData>
    <row r="1" spans="1:29" ht="21" customHeight="1">
      <c r="T1"/>
      <c r="U1"/>
      <c r="V1"/>
      <c r="W1"/>
      <c r="X1"/>
      <c r="Y1"/>
      <c r="Z1"/>
      <c r="AA1"/>
      <c r="AB1"/>
      <c r="AC1"/>
    </row>
    <row r="2" spans="1:29" ht="111.75" customHeight="1">
      <c r="A2" s="25"/>
      <c r="D2" s="329" t="s">
        <v>241</v>
      </c>
      <c r="T2"/>
      <c r="U2"/>
      <c r="V2"/>
      <c r="W2"/>
      <c r="X2"/>
      <c r="Y2"/>
      <c r="Z2"/>
      <c r="AA2"/>
      <c r="AB2"/>
      <c r="AC2"/>
    </row>
    <row r="3" spans="1:29" ht="6.75" customHeight="1">
      <c r="A3" s="26"/>
      <c r="T3"/>
      <c r="U3"/>
      <c r="V3"/>
      <c r="W3"/>
      <c r="X3"/>
      <c r="Y3"/>
      <c r="Z3"/>
      <c r="AA3"/>
      <c r="AB3"/>
      <c r="AC3"/>
    </row>
    <row r="4" spans="1:29" ht="50.25" customHeight="1">
      <c r="A4" s="26"/>
      <c r="D4" s="340" t="s">
        <v>242</v>
      </c>
      <c r="E4" s="340"/>
      <c r="F4" s="340"/>
      <c r="G4" s="340"/>
      <c r="H4" s="340"/>
      <c r="I4" s="340"/>
      <c r="T4"/>
      <c r="U4"/>
      <c r="V4"/>
      <c r="W4"/>
      <c r="X4"/>
      <c r="Y4"/>
      <c r="Z4"/>
      <c r="AA4"/>
      <c r="AB4"/>
      <c r="AC4"/>
    </row>
    <row r="5" spans="1:29" ht="16.5">
      <c r="A5" s="26"/>
      <c r="E5" s="39"/>
      <c r="T5"/>
      <c r="U5"/>
      <c r="V5"/>
      <c r="W5"/>
      <c r="X5"/>
      <c r="Y5"/>
      <c r="Z5"/>
      <c r="AA5"/>
      <c r="AB5"/>
      <c r="AC5"/>
    </row>
    <row r="6" spans="1:29" ht="90" customHeight="1">
      <c r="A6" s="26"/>
      <c r="D6" s="340" t="s">
        <v>645</v>
      </c>
      <c r="E6" s="340"/>
      <c r="F6" s="340"/>
      <c r="G6" s="340"/>
      <c r="H6" s="340"/>
      <c r="I6" s="340"/>
      <c r="T6"/>
      <c r="U6"/>
      <c r="V6"/>
      <c r="W6"/>
      <c r="X6"/>
      <c r="Y6"/>
      <c r="Z6"/>
      <c r="AA6"/>
      <c r="AB6"/>
      <c r="AC6"/>
    </row>
    <row r="7" spans="1:29" ht="16.5">
      <c r="A7" s="26"/>
      <c r="E7" s="39"/>
      <c r="I7" s="191" t="s">
        <v>77</v>
      </c>
      <c r="T7"/>
      <c r="U7"/>
      <c r="V7"/>
      <c r="W7"/>
      <c r="X7"/>
      <c r="Y7"/>
      <c r="Z7"/>
      <c r="AA7"/>
      <c r="AB7"/>
      <c r="AC7"/>
    </row>
    <row r="8" spans="1:29" s="21" customFormat="1" ht="16.5">
      <c r="A8" s="23"/>
      <c r="C8" s="33"/>
      <c r="D8" s="223" t="s">
        <v>83</v>
      </c>
      <c r="E8" s="39"/>
      <c r="I8" s="35"/>
      <c r="J8" s="103"/>
      <c r="K8" s="220"/>
      <c r="T8"/>
      <c r="U8"/>
      <c r="V8"/>
      <c r="W8"/>
      <c r="X8"/>
      <c r="Y8"/>
      <c r="Z8"/>
      <c r="AA8"/>
      <c r="AB8"/>
      <c r="AC8"/>
    </row>
    <row r="9" spans="1:29" s="21" customFormat="1" ht="16.5">
      <c r="A9" s="23"/>
      <c r="D9" s="220"/>
      <c r="E9" s="39"/>
      <c r="G9" s="33" t="s">
        <v>73</v>
      </c>
      <c r="I9" s="44" t="s">
        <v>38</v>
      </c>
      <c r="J9" s="103"/>
      <c r="K9" s="223" t="s">
        <v>79</v>
      </c>
      <c r="T9"/>
      <c r="U9"/>
      <c r="V9"/>
      <c r="W9"/>
      <c r="X9"/>
      <c r="Y9"/>
      <c r="Z9"/>
      <c r="AA9"/>
      <c r="AB9"/>
      <c r="AC9"/>
    </row>
    <row r="10" spans="1:29" s="21" customFormat="1" ht="17.25" thickBot="1">
      <c r="A10" s="23"/>
      <c r="D10" s="220"/>
      <c r="E10" s="39"/>
      <c r="G10" s="33"/>
      <c r="I10" s="44"/>
      <c r="J10" s="103"/>
      <c r="K10" s="223"/>
      <c r="T10"/>
      <c r="U10"/>
      <c r="V10"/>
      <c r="W10"/>
      <c r="X10"/>
      <c r="Y10"/>
      <c r="Z10"/>
      <c r="AA10"/>
      <c r="AB10"/>
      <c r="AC10"/>
    </row>
    <row r="11" spans="1:29" s="21" customFormat="1" ht="132.75" thickBot="1">
      <c r="A11" s="23"/>
      <c r="D11" s="220">
        <v>1</v>
      </c>
      <c r="E11" s="123" t="s">
        <v>160</v>
      </c>
      <c r="G11" s="34"/>
      <c r="H11" s="46">
        <f>IF(G11="",0,1)</f>
        <v>0</v>
      </c>
      <c r="I11" s="211" t="str">
        <f>IF(G11="N/A","", IF(G11="no",J11,$I$7))</f>
        <v>No action required</v>
      </c>
      <c r="J11" s="103" t="s">
        <v>312</v>
      </c>
      <c r="K11" s="308">
        <f>IF(G11="YES",L11,0)</f>
        <v>0</v>
      </c>
      <c r="L11" s="21">
        <v>2</v>
      </c>
      <c r="N11" s="21">
        <v>4</v>
      </c>
      <c r="T11"/>
      <c r="U11"/>
      <c r="V11"/>
      <c r="W11"/>
      <c r="X11"/>
      <c r="Y11"/>
      <c r="Z11"/>
      <c r="AA11"/>
      <c r="AB11"/>
      <c r="AC11"/>
    </row>
    <row r="12" spans="1:29" customFormat="1" ht="3" customHeight="1" thickBot="1">
      <c r="D12" s="221"/>
      <c r="E12" s="124"/>
      <c r="H12" s="46"/>
      <c r="I12" s="212"/>
      <c r="J12" s="105"/>
      <c r="K12" s="309"/>
    </row>
    <row r="13" spans="1:29" s="21" customFormat="1" ht="83.25" thickBot="1">
      <c r="D13" s="220">
        <v>2</v>
      </c>
      <c r="E13" s="222" t="s">
        <v>329</v>
      </c>
      <c r="G13" s="34"/>
      <c r="H13" s="46">
        <f t="shared" ref="H13:H72" si="0">IF(G13="",0,1)</f>
        <v>0</v>
      </c>
      <c r="I13" s="213" t="str">
        <f>IF(G13="N/A","", IF(G13="no",J13,$I$7))</f>
        <v>No action required</v>
      </c>
      <c r="J13" s="121" t="s">
        <v>330</v>
      </c>
      <c r="K13" s="308">
        <f>IF(G13="YES",L13,0)</f>
        <v>0</v>
      </c>
      <c r="L13" s="21">
        <v>1</v>
      </c>
      <c r="M13" s="21">
        <v>1</v>
      </c>
    </row>
    <row r="14" spans="1:29" s="21" customFormat="1" ht="3" customHeight="1" thickBot="1">
      <c r="D14" s="223"/>
      <c r="E14" s="106"/>
      <c r="G14" s="34"/>
      <c r="H14" s="46"/>
      <c r="I14" s="214"/>
      <c r="J14" s="103"/>
      <c r="K14" s="308"/>
    </row>
    <row r="15" spans="1:29" s="21" customFormat="1" ht="33.75" thickBot="1">
      <c r="D15" s="220">
        <v>3</v>
      </c>
      <c r="E15" s="123" t="s">
        <v>61</v>
      </c>
      <c r="G15" s="34"/>
      <c r="H15" s="46">
        <f t="shared" si="0"/>
        <v>0</v>
      </c>
      <c r="I15" s="213" t="str">
        <f>IF(G15="N/A","", IF(G15="no",J15,$I$7))</f>
        <v>No action required</v>
      </c>
      <c r="J15" s="106" t="s">
        <v>243</v>
      </c>
      <c r="K15" s="308">
        <f>IF(G15="YES",L15,0)</f>
        <v>0</v>
      </c>
      <c r="L15" s="21">
        <v>1</v>
      </c>
      <c r="M15"/>
    </row>
    <row r="16" spans="1:29" customFormat="1" ht="3" customHeight="1" thickBot="1">
      <c r="D16" s="221"/>
      <c r="E16" s="1"/>
      <c r="H16" s="46"/>
      <c r="I16" s="212"/>
      <c r="J16" s="105"/>
      <c r="K16" s="309"/>
    </row>
    <row r="17" spans="1:29" s="21" customFormat="1" ht="66.75" thickBot="1">
      <c r="A17" s="23"/>
      <c r="D17" s="220">
        <v>4</v>
      </c>
      <c r="E17" s="123" t="s">
        <v>244</v>
      </c>
      <c r="G17" s="34"/>
      <c r="H17" s="46">
        <f t="shared" si="0"/>
        <v>0</v>
      </c>
      <c r="I17" s="213" t="str">
        <f>IF(G17="N/A","", IF(G17="no",J17,$I$7))</f>
        <v>No action required</v>
      </c>
      <c r="J17" s="103" t="s">
        <v>313</v>
      </c>
      <c r="K17" s="308">
        <f>IF(G17="YES",L17,0)</f>
        <v>0</v>
      </c>
      <c r="L17" s="21">
        <v>3</v>
      </c>
      <c r="M17"/>
      <c r="T17"/>
      <c r="U17"/>
      <c r="V17"/>
      <c r="W17"/>
      <c r="X17"/>
      <c r="Y17"/>
      <c r="Z17"/>
      <c r="AA17"/>
      <c r="AB17"/>
      <c r="AC17"/>
    </row>
    <row r="18" spans="1:29" s="21" customFormat="1" ht="3" customHeight="1" thickBot="1">
      <c r="A18" s="23"/>
      <c r="D18" s="220"/>
      <c r="E18" s="39"/>
      <c r="H18" s="46"/>
      <c r="I18" s="215"/>
      <c r="J18" s="103"/>
      <c r="K18" s="308"/>
      <c r="M18"/>
      <c r="T18"/>
      <c r="U18"/>
      <c r="V18"/>
      <c r="W18"/>
      <c r="X18"/>
      <c r="Y18"/>
      <c r="Z18"/>
      <c r="AA18"/>
      <c r="AB18"/>
      <c r="AC18"/>
    </row>
    <row r="19" spans="1:29" s="21" customFormat="1" ht="66.75" thickBot="1">
      <c r="A19" s="23"/>
      <c r="D19" s="220">
        <v>5</v>
      </c>
      <c r="E19" s="39" t="s">
        <v>176</v>
      </c>
      <c r="G19" s="34"/>
      <c r="H19" s="46">
        <f t="shared" si="0"/>
        <v>0</v>
      </c>
      <c r="I19" s="213" t="str">
        <f>IF(G19="N/A","", IF(G19="yes",J19,$I$7))</f>
        <v>No action required</v>
      </c>
      <c r="J19" s="103" t="s">
        <v>245</v>
      </c>
      <c r="K19" s="308">
        <f>IF(G19="NO",L19,0)</f>
        <v>0</v>
      </c>
      <c r="L19" s="21">
        <v>2</v>
      </c>
      <c r="M19"/>
      <c r="T19"/>
      <c r="U19"/>
      <c r="V19"/>
      <c r="W19"/>
      <c r="X19"/>
      <c r="Y19"/>
      <c r="Z19"/>
      <c r="AA19"/>
      <c r="AB19"/>
      <c r="AC19"/>
    </row>
    <row r="20" spans="1:29" s="21" customFormat="1" ht="3" customHeight="1" thickBot="1">
      <c r="A20" s="23"/>
      <c r="D20" s="220"/>
      <c r="E20" s="39"/>
      <c r="G20" s="40"/>
      <c r="H20" s="46"/>
      <c r="I20" s="216"/>
      <c r="J20" s="103"/>
      <c r="K20" s="308"/>
      <c r="M20"/>
      <c r="T20"/>
      <c r="U20"/>
      <c r="V20"/>
      <c r="W20"/>
      <c r="X20"/>
      <c r="Y20"/>
      <c r="Z20"/>
      <c r="AA20"/>
      <c r="AB20"/>
      <c r="AC20"/>
    </row>
    <row r="21" spans="1:29" s="21" customFormat="1" ht="50.25" thickBot="1">
      <c r="A21" s="23"/>
      <c r="D21" s="220">
        <v>6</v>
      </c>
      <c r="E21" s="123" t="s">
        <v>314</v>
      </c>
      <c r="G21" s="34"/>
      <c r="H21" s="46">
        <f t="shared" si="0"/>
        <v>0</v>
      </c>
      <c r="I21" s="211" t="str">
        <f>IF(G21="N/A","", IF(G21="no",J21,$I$7))</f>
        <v>No action required</v>
      </c>
      <c r="J21" s="103" t="s">
        <v>246</v>
      </c>
      <c r="K21" s="308">
        <f>IF(G21="YES",L21,0)</f>
        <v>0</v>
      </c>
      <c r="L21" s="21">
        <v>2</v>
      </c>
      <c r="M21"/>
      <c r="T21"/>
      <c r="U21"/>
      <c r="V21"/>
      <c r="W21"/>
      <c r="X21"/>
      <c r="Y21"/>
      <c r="Z21"/>
      <c r="AA21"/>
      <c r="AB21"/>
      <c r="AC21"/>
    </row>
    <row r="22" spans="1:29" s="21" customFormat="1" ht="3" customHeight="1" thickBot="1">
      <c r="A22" s="23"/>
      <c r="D22" s="220"/>
      <c r="E22" s="39"/>
      <c r="G22" s="50"/>
      <c r="H22" s="46"/>
      <c r="I22" s="216"/>
      <c r="J22" s="103"/>
      <c r="K22" s="308"/>
      <c r="M22"/>
      <c r="T22"/>
      <c r="U22"/>
      <c r="V22"/>
      <c r="W22"/>
      <c r="X22"/>
      <c r="Y22"/>
      <c r="Z22"/>
      <c r="AA22"/>
      <c r="AB22"/>
      <c r="AC22"/>
    </row>
    <row r="23" spans="1:29" s="21" customFormat="1" ht="50.25" thickBot="1">
      <c r="A23" s="23"/>
      <c r="D23" s="220">
        <v>7</v>
      </c>
      <c r="E23" s="39" t="s">
        <v>353</v>
      </c>
      <c r="G23" s="34"/>
      <c r="H23" s="46">
        <f t="shared" si="0"/>
        <v>0</v>
      </c>
      <c r="I23" s="213" t="str">
        <f>IF(G23="N/A","", IF(G23="yes",J23,$I$7))</f>
        <v>No action required</v>
      </c>
      <c r="J23" s="103" t="s">
        <v>247</v>
      </c>
      <c r="K23" s="308">
        <f>IF(G23="NO",L23,0)</f>
        <v>0</v>
      </c>
      <c r="L23" s="21">
        <v>2</v>
      </c>
      <c r="M23"/>
      <c r="T23"/>
      <c r="U23"/>
      <c r="V23"/>
      <c r="W23"/>
      <c r="X23"/>
      <c r="Y23"/>
      <c r="Z23"/>
      <c r="AA23"/>
      <c r="AB23"/>
      <c r="AC23"/>
    </row>
    <row r="24" spans="1:29" customFormat="1" ht="3" customHeight="1">
      <c r="D24" s="221"/>
      <c r="E24" s="1"/>
      <c r="H24" s="46"/>
      <c r="I24" s="212"/>
      <c r="J24" s="105"/>
      <c r="K24" s="309"/>
    </row>
    <row r="25" spans="1:29" s="21" customFormat="1" ht="17.25" thickBot="1">
      <c r="A25" s="23"/>
      <c r="D25" s="220"/>
      <c r="E25" s="39"/>
      <c r="G25" s="50"/>
      <c r="H25" s="46"/>
      <c r="I25" s="305" t="s">
        <v>163</v>
      </c>
      <c r="J25" s="103"/>
      <c r="K25" s="310">
        <f>SUM(K11:K23)</f>
        <v>0</v>
      </c>
      <c r="L25" s="74">
        <f>SUM(L11:L24)</f>
        <v>13</v>
      </c>
      <c r="T25"/>
      <c r="U25"/>
      <c r="V25"/>
      <c r="W25"/>
      <c r="X25"/>
      <c r="Y25"/>
      <c r="Z25"/>
      <c r="AA25"/>
      <c r="AB25"/>
      <c r="AC25"/>
    </row>
    <row r="26" spans="1:29" s="30" customFormat="1" ht="17.25" thickTop="1">
      <c r="A26" s="31"/>
      <c r="D26" s="223" t="s">
        <v>39</v>
      </c>
      <c r="E26" s="125"/>
      <c r="F26" s="33"/>
      <c r="H26" s="46"/>
      <c r="I26" s="217"/>
      <c r="J26" s="107" t="s">
        <v>74</v>
      </c>
      <c r="K26" s="311"/>
      <c r="S26" s="24"/>
      <c r="T26"/>
      <c r="U26"/>
      <c r="V26"/>
      <c r="W26"/>
      <c r="X26"/>
      <c r="Y26"/>
      <c r="Z26"/>
      <c r="AA26"/>
      <c r="AB26"/>
      <c r="AC26"/>
    </row>
    <row r="27" spans="1:29" s="30" customFormat="1" ht="17.25" thickBot="1">
      <c r="A27" s="31"/>
      <c r="D27" s="223"/>
      <c r="E27" s="125"/>
      <c r="F27" s="33"/>
      <c r="H27" s="46"/>
      <c r="I27" s="217"/>
      <c r="J27" s="107"/>
      <c r="K27" s="311"/>
      <c r="S27" s="24"/>
      <c r="T27"/>
      <c r="U27"/>
      <c r="V27"/>
      <c r="W27"/>
      <c r="X27"/>
      <c r="Y27"/>
      <c r="Z27"/>
      <c r="AA27"/>
      <c r="AB27"/>
      <c r="AC27"/>
    </row>
    <row r="28" spans="1:29" ht="48" customHeight="1" thickBot="1">
      <c r="A28" s="26"/>
      <c r="D28" s="220">
        <v>1</v>
      </c>
      <c r="E28" s="39" t="s">
        <v>75</v>
      </c>
      <c r="F28" s="21"/>
      <c r="G28" s="34"/>
      <c r="H28" s="46">
        <f t="shared" si="0"/>
        <v>0</v>
      </c>
      <c r="I28" s="213" t="str">
        <f>IF(G28="N/A","", IF(G28="no",J28,$I$7))</f>
        <v>No action required</v>
      </c>
      <c r="J28" s="102" t="s">
        <v>315</v>
      </c>
      <c r="K28" s="308">
        <f>IF(G28="YES",L28,0)</f>
        <v>0</v>
      </c>
      <c r="L28" s="24">
        <v>3</v>
      </c>
      <c r="Q28" s="29" t="s">
        <v>41</v>
      </c>
      <c r="S28" s="27"/>
      <c r="T28"/>
      <c r="U28"/>
      <c r="V28"/>
      <c r="W28"/>
      <c r="X28"/>
      <c r="Y28"/>
      <c r="Z28"/>
      <c r="AA28"/>
      <c r="AB28"/>
      <c r="AC28"/>
    </row>
    <row r="29" spans="1:29" ht="3" customHeight="1" thickBot="1">
      <c r="A29" s="26"/>
      <c r="D29" s="220"/>
      <c r="E29" s="209"/>
      <c r="F29" s="21"/>
      <c r="G29" s="21"/>
      <c r="H29" s="46"/>
      <c r="I29" s="215"/>
      <c r="J29" s="103"/>
      <c r="K29" s="312"/>
      <c r="Q29" s="29" t="s">
        <v>29</v>
      </c>
      <c r="T29"/>
      <c r="U29"/>
      <c r="V29"/>
      <c r="W29"/>
      <c r="X29"/>
      <c r="Y29"/>
      <c r="Z29"/>
      <c r="AA29"/>
      <c r="AB29"/>
      <c r="AC29"/>
    </row>
    <row r="30" spans="1:29" ht="132.75" thickBot="1">
      <c r="A30" s="26"/>
      <c r="D30" s="220">
        <v>2</v>
      </c>
      <c r="E30" s="222" t="s">
        <v>248</v>
      </c>
      <c r="F30" s="21"/>
      <c r="G30" s="34"/>
      <c r="H30" s="46">
        <f t="shared" si="0"/>
        <v>0</v>
      </c>
      <c r="I30" s="211" t="str">
        <f>IF(G30="N/A","", IF(G30="no",J30,$I$7))</f>
        <v>No action required</v>
      </c>
      <c r="J30" s="103" t="s">
        <v>316</v>
      </c>
      <c r="K30" s="308">
        <f>IF(G30="YES",L30,0)</f>
        <v>0</v>
      </c>
      <c r="L30" s="24">
        <v>3</v>
      </c>
      <c r="M30" s="69"/>
      <c r="S30" s="27"/>
      <c r="T30"/>
      <c r="U30"/>
      <c r="V30"/>
      <c r="W30"/>
      <c r="X30"/>
      <c r="Y30"/>
      <c r="Z30"/>
      <c r="AA30"/>
      <c r="AB30"/>
      <c r="AC30"/>
    </row>
    <row r="31" spans="1:29" ht="19.5" customHeight="1" thickBot="1">
      <c r="A31" s="26"/>
      <c r="D31" s="220"/>
      <c r="E31" s="39"/>
      <c r="F31" s="21"/>
      <c r="G31" s="21"/>
      <c r="H31" s="46"/>
      <c r="I31" s="305" t="s">
        <v>680</v>
      </c>
      <c r="J31" s="108"/>
      <c r="K31" s="313">
        <f>SUM(K28:K30)</f>
        <v>0</v>
      </c>
      <c r="L31" s="77">
        <f>SUM(L28:L30)</f>
        <v>6</v>
      </c>
      <c r="T31"/>
      <c r="U31"/>
      <c r="V31"/>
      <c r="W31"/>
      <c r="X31"/>
      <c r="Y31"/>
      <c r="Z31"/>
      <c r="AA31"/>
      <c r="AB31"/>
      <c r="AC31"/>
    </row>
    <row r="32" spans="1:29" ht="3.75" customHeight="1" thickTop="1">
      <c r="A32" s="26"/>
      <c r="D32" s="220"/>
      <c r="E32" s="39"/>
      <c r="F32" s="21"/>
      <c r="G32" s="21"/>
      <c r="H32" s="46"/>
      <c r="I32" s="215"/>
      <c r="J32" s="103"/>
      <c r="K32" s="312"/>
      <c r="T32"/>
      <c r="U32"/>
      <c r="V32"/>
      <c r="W32"/>
      <c r="X32"/>
      <c r="Y32"/>
      <c r="Z32"/>
      <c r="AA32"/>
      <c r="AB32"/>
      <c r="AC32"/>
    </row>
    <row r="33" spans="1:29" ht="15" customHeight="1" thickBot="1">
      <c r="A33" s="26"/>
      <c r="D33" s="223" t="s">
        <v>42</v>
      </c>
      <c r="E33" s="39"/>
      <c r="F33" s="21"/>
      <c r="G33" s="21"/>
      <c r="H33" s="46"/>
      <c r="I33" s="215"/>
      <c r="J33" s="103"/>
      <c r="K33" s="311"/>
      <c r="T33"/>
      <c r="U33"/>
      <c r="V33"/>
      <c r="W33"/>
      <c r="X33"/>
      <c r="Y33"/>
      <c r="Z33"/>
      <c r="AA33"/>
      <c r="AB33"/>
      <c r="AC33"/>
    </row>
    <row r="34" spans="1:29" ht="99.75" thickBot="1">
      <c r="A34" s="26"/>
      <c r="D34" s="220">
        <v>1</v>
      </c>
      <c r="E34" s="39" t="s">
        <v>177</v>
      </c>
      <c r="F34" s="21"/>
      <c r="G34" s="34"/>
      <c r="H34" s="46">
        <f t="shared" si="0"/>
        <v>0</v>
      </c>
      <c r="I34" s="213" t="str">
        <f>IF(G34="N/A","", IF(G34="no",J34,$I$7))</f>
        <v>No action required</v>
      </c>
      <c r="J34" s="103" t="s">
        <v>249</v>
      </c>
      <c r="K34" s="308">
        <f>IF(G34="YES",L34,0)</f>
        <v>0</v>
      </c>
      <c r="L34" s="24">
        <v>4</v>
      </c>
      <c r="T34"/>
      <c r="U34"/>
      <c r="V34"/>
      <c r="W34"/>
      <c r="X34"/>
      <c r="Y34"/>
      <c r="Z34"/>
      <c r="AA34"/>
      <c r="AB34"/>
      <c r="AC34"/>
    </row>
    <row r="35" spans="1:29" ht="3" customHeight="1" thickBot="1">
      <c r="D35" s="220"/>
      <c r="E35" s="39"/>
      <c r="F35" s="21"/>
      <c r="G35" s="21"/>
      <c r="H35" s="46"/>
      <c r="I35" s="215"/>
      <c r="J35" s="103"/>
      <c r="K35" s="312"/>
      <c r="T35"/>
      <c r="U35"/>
      <c r="V35"/>
      <c r="W35"/>
      <c r="X35"/>
      <c r="Y35"/>
      <c r="Z35"/>
      <c r="AA35"/>
      <c r="AB35"/>
      <c r="AC35"/>
    </row>
    <row r="36" spans="1:29" ht="66.75" thickBot="1">
      <c r="A36" s="26"/>
      <c r="D36" s="220">
        <v>2</v>
      </c>
      <c r="E36" s="39" t="s">
        <v>250</v>
      </c>
      <c r="F36" s="21"/>
      <c r="G36" s="34"/>
      <c r="H36" s="46">
        <f t="shared" si="0"/>
        <v>0</v>
      </c>
      <c r="I36" s="211" t="str">
        <f>IF(G36="N/A","", IF(G36="no",J36,$I$7))</f>
        <v>No action required</v>
      </c>
      <c r="J36" s="103" t="s">
        <v>251</v>
      </c>
      <c r="K36" s="308">
        <f>IF(G36="YES",L36,0)</f>
        <v>0</v>
      </c>
      <c r="L36" s="24">
        <v>2</v>
      </c>
      <c r="T36"/>
      <c r="U36"/>
      <c r="V36"/>
      <c r="W36"/>
      <c r="X36"/>
      <c r="Y36"/>
      <c r="Z36"/>
      <c r="AA36"/>
      <c r="AB36"/>
      <c r="AC36"/>
    </row>
    <row r="37" spans="1:29" ht="3" customHeight="1" thickBot="1">
      <c r="A37" s="26"/>
      <c r="D37" s="220"/>
      <c r="E37" s="39"/>
      <c r="F37" s="21"/>
      <c r="G37" s="21"/>
      <c r="H37" s="46"/>
      <c r="I37" s="215"/>
      <c r="J37" s="103"/>
      <c r="K37" s="312"/>
      <c r="T37"/>
      <c r="U37"/>
      <c r="V37"/>
      <c r="W37"/>
      <c r="X37"/>
      <c r="Y37"/>
      <c r="Z37"/>
      <c r="AA37"/>
      <c r="AB37"/>
      <c r="AC37"/>
    </row>
    <row r="38" spans="1:29" ht="66.75" thickBot="1">
      <c r="A38" s="26"/>
      <c r="D38" s="220">
        <v>3</v>
      </c>
      <c r="E38" s="209" t="s">
        <v>252</v>
      </c>
      <c r="F38" s="21"/>
      <c r="G38" s="34"/>
      <c r="H38" s="46">
        <f t="shared" si="0"/>
        <v>0</v>
      </c>
      <c r="I38" s="211" t="str">
        <f>IF(G38="N/A","", IF(G38="no",J38,$I$7))</f>
        <v>No action required</v>
      </c>
      <c r="J38" s="102" t="s">
        <v>253</v>
      </c>
      <c r="K38" s="308">
        <f>IF(G38="YES",L38,0)</f>
        <v>0</v>
      </c>
      <c r="L38" s="24">
        <v>3</v>
      </c>
      <c r="T38"/>
      <c r="U38"/>
      <c r="V38"/>
      <c r="W38"/>
      <c r="X38"/>
      <c r="Y38"/>
      <c r="Z38"/>
      <c r="AA38"/>
      <c r="AB38"/>
      <c r="AC38"/>
    </row>
    <row r="39" spans="1:29" ht="3" customHeight="1" thickBot="1">
      <c r="A39" s="26"/>
      <c r="D39" s="220"/>
      <c r="E39" s="39"/>
      <c r="F39" s="21"/>
      <c r="G39" s="21"/>
      <c r="H39" s="46"/>
      <c r="I39" s="215"/>
      <c r="J39" s="103"/>
      <c r="K39" s="312"/>
      <c r="T39"/>
      <c r="U39"/>
      <c r="V39"/>
      <c r="W39"/>
      <c r="X39"/>
      <c r="Y39"/>
      <c r="Z39"/>
      <c r="AA39"/>
      <c r="AB39"/>
      <c r="AC39"/>
    </row>
    <row r="40" spans="1:29" ht="50.25" thickBot="1">
      <c r="A40" s="26"/>
      <c r="D40" s="220">
        <v>4</v>
      </c>
      <c r="E40" s="39" t="s">
        <v>354</v>
      </c>
      <c r="F40" s="21"/>
      <c r="G40" s="34"/>
      <c r="H40" s="46">
        <f t="shared" si="0"/>
        <v>0</v>
      </c>
      <c r="I40" s="211" t="str">
        <f>IF(G40="N/A","", IF(G40="no",J40,$I$7))</f>
        <v>No action required</v>
      </c>
      <c r="J40" s="103" t="s">
        <v>254</v>
      </c>
      <c r="K40" s="308">
        <f>IF(G40="YES",L40,0)</f>
        <v>0</v>
      </c>
      <c r="L40" s="24">
        <v>2</v>
      </c>
      <c r="T40"/>
      <c r="U40"/>
      <c r="V40"/>
      <c r="W40"/>
      <c r="X40"/>
      <c r="Y40"/>
      <c r="Z40"/>
      <c r="AA40"/>
      <c r="AB40"/>
      <c r="AC40"/>
    </row>
    <row r="41" spans="1:29" ht="3" customHeight="1" thickBot="1">
      <c r="A41" s="26"/>
      <c r="D41" s="220"/>
      <c r="E41" s="39"/>
      <c r="F41" s="21"/>
      <c r="G41" s="21"/>
      <c r="H41" s="46"/>
      <c r="I41" s="215"/>
      <c r="J41" s="103"/>
      <c r="K41" s="312"/>
      <c r="T41"/>
      <c r="U41"/>
      <c r="V41"/>
      <c r="W41"/>
      <c r="X41"/>
      <c r="Y41"/>
      <c r="Z41"/>
      <c r="AA41"/>
      <c r="AB41"/>
      <c r="AC41"/>
    </row>
    <row r="42" spans="1:29" ht="33.75" thickBot="1">
      <c r="A42" s="26"/>
      <c r="D42" s="220">
        <v>5</v>
      </c>
      <c r="E42" s="39" t="s">
        <v>178</v>
      </c>
      <c r="F42" s="21"/>
      <c r="G42" s="34"/>
      <c r="H42" s="46">
        <f t="shared" si="0"/>
        <v>0</v>
      </c>
      <c r="I42" s="211" t="str">
        <f>IF(G42="N/A","", IF(G42="no",J42,$I$7))</f>
        <v>No action required</v>
      </c>
      <c r="J42" s="103" t="s">
        <v>255</v>
      </c>
      <c r="K42" s="308">
        <f>IF(G42="YES",L42,0)</f>
        <v>0</v>
      </c>
      <c r="L42" s="24">
        <v>3</v>
      </c>
      <c r="T42"/>
      <c r="U42"/>
      <c r="V42"/>
      <c r="W42"/>
      <c r="X42"/>
      <c r="Y42"/>
      <c r="Z42"/>
      <c r="AA42"/>
      <c r="AB42"/>
      <c r="AC42"/>
    </row>
    <row r="43" spans="1:29" ht="3" customHeight="1" thickBot="1">
      <c r="A43" s="26"/>
      <c r="D43" s="220"/>
      <c r="E43" s="39"/>
      <c r="F43" s="21"/>
      <c r="G43" s="21"/>
      <c r="H43" s="46"/>
      <c r="I43" s="215"/>
      <c r="J43" s="103"/>
      <c r="K43" s="312"/>
      <c r="T43"/>
      <c r="U43"/>
      <c r="V43"/>
      <c r="W43"/>
      <c r="X43"/>
      <c r="Y43"/>
      <c r="Z43"/>
      <c r="AA43"/>
      <c r="AB43"/>
      <c r="AC43"/>
    </row>
    <row r="44" spans="1:29" ht="66.75" thickBot="1">
      <c r="A44" s="26"/>
      <c r="D44" s="220">
        <v>6</v>
      </c>
      <c r="E44" s="39" t="s">
        <v>256</v>
      </c>
      <c r="F44" s="21"/>
      <c r="G44" s="34"/>
      <c r="H44" s="46">
        <f t="shared" si="0"/>
        <v>0</v>
      </c>
      <c r="I44" s="211" t="str">
        <f>IF(G44="N/A","", IF(G44="no",J44,$I$7))</f>
        <v>No action required</v>
      </c>
      <c r="J44" s="103" t="s">
        <v>328</v>
      </c>
      <c r="K44" s="308">
        <f>IF(G44="YES",L44,0)</f>
        <v>0</v>
      </c>
      <c r="L44" s="24">
        <v>1</v>
      </c>
      <c r="T44"/>
      <c r="U44"/>
      <c r="V44"/>
      <c r="W44"/>
      <c r="X44"/>
      <c r="Y44"/>
      <c r="Z44"/>
      <c r="AA44"/>
      <c r="AB44"/>
      <c r="AC44"/>
    </row>
    <row r="45" spans="1:29" ht="17.25" thickBot="1">
      <c r="A45" s="26"/>
      <c r="D45" s="220"/>
      <c r="E45" s="39"/>
      <c r="F45" s="21"/>
      <c r="G45" s="21"/>
      <c r="H45" s="46"/>
      <c r="I45" s="305" t="s">
        <v>161</v>
      </c>
      <c r="J45" s="108"/>
      <c r="K45" s="313">
        <f>SUM(K34:K44)</f>
        <v>0</v>
      </c>
      <c r="L45" s="77">
        <f>SUM(L34:L44)</f>
        <v>15</v>
      </c>
      <c r="T45"/>
      <c r="U45"/>
      <c r="V45"/>
      <c r="W45"/>
      <c r="X45"/>
      <c r="Y45"/>
      <c r="Z45"/>
      <c r="AA45"/>
      <c r="AB45"/>
      <c r="AC45"/>
    </row>
    <row r="46" spans="1:29" ht="17.25" thickTop="1">
      <c r="A46" s="26"/>
      <c r="D46" s="223" t="s">
        <v>27</v>
      </c>
      <c r="E46" s="39"/>
      <c r="F46" s="21"/>
      <c r="G46" s="21"/>
      <c r="H46" s="46"/>
      <c r="I46" s="215"/>
      <c r="J46" s="103"/>
      <c r="K46" s="311"/>
      <c r="T46"/>
      <c r="U46"/>
      <c r="V46"/>
      <c r="W46"/>
      <c r="X46"/>
      <c r="Y46"/>
      <c r="Z46"/>
      <c r="AA46"/>
      <c r="AB46"/>
      <c r="AC46"/>
    </row>
    <row r="47" spans="1:29" ht="3" customHeight="1" thickBot="1">
      <c r="A47" s="26"/>
      <c r="D47" s="220"/>
      <c r="E47" s="39"/>
      <c r="F47" s="21"/>
      <c r="G47" s="40"/>
      <c r="H47" s="46"/>
      <c r="I47" s="215"/>
      <c r="J47" s="103"/>
      <c r="K47" s="312"/>
      <c r="T47"/>
      <c r="U47"/>
      <c r="V47"/>
      <c r="W47"/>
      <c r="X47"/>
      <c r="Y47"/>
      <c r="Z47"/>
      <c r="AA47"/>
      <c r="AB47"/>
      <c r="AC47"/>
    </row>
    <row r="48" spans="1:29" ht="75.75" thickBot="1">
      <c r="A48" s="26"/>
      <c r="D48" s="220">
        <v>1</v>
      </c>
      <c r="E48" s="39" t="s">
        <v>154</v>
      </c>
      <c r="F48" s="21"/>
      <c r="G48" s="34"/>
      <c r="H48" s="46">
        <f t="shared" si="0"/>
        <v>0</v>
      </c>
      <c r="I48" s="213" t="str">
        <f>IF(G48="N/A","", IF(G48="no",J48,$I$7))</f>
        <v>No action required</v>
      </c>
      <c r="J48" s="109" t="s">
        <v>257</v>
      </c>
      <c r="K48" s="308">
        <f>IF(G48="YES",L48,0)</f>
        <v>0</v>
      </c>
      <c r="L48" s="24">
        <v>2</v>
      </c>
      <c r="T48"/>
      <c r="U48"/>
      <c r="V48"/>
      <c r="W48"/>
      <c r="X48"/>
      <c r="Y48"/>
      <c r="Z48"/>
      <c r="AA48"/>
      <c r="AB48"/>
      <c r="AC48"/>
    </row>
    <row r="49" spans="1:29" ht="3" customHeight="1" thickBot="1">
      <c r="A49" s="26"/>
      <c r="D49" s="220"/>
      <c r="E49" s="39"/>
      <c r="F49" s="21"/>
      <c r="G49" s="21"/>
      <c r="H49" s="46"/>
      <c r="I49" s="215"/>
      <c r="J49" s="103"/>
      <c r="K49" s="312"/>
      <c r="T49"/>
      <c r="U49"/>
      <c r="V49"/>
      <c r="W49"/>
      <c r="X49"/>
      <c r="Y49"/>
      <c r="Z49"/>
      <c r="AA49"/>
      <c r="AB49"/>
      <c r="AC49"/>
    </row>
    <row r="50" spans="1:29" ht="33.75" thickBot="1">
      <c r="A50" s="26"/>
      <c r="D50" s="220">
        <v>2</v>
      </c>
      <c r="E50" s="39" t="s">
        <v>235</v>
      </c>
      <c r="F50" s="21"/>
      <c r="G50" s="34"/>
      <c r="H50" s="46">
        <f t="shared" si="0"/>
        <v>0</v>
      </c>
      <c r="I50" s="211" t="str">
        <f>IF(G50="N/A","", IF(G50="no",J50,$I$7))</f>
        <v>No action required</v>
      </c>
      <c r="J50" s="103" t="s">
        <v>258</v>
      </c>
      <c r="K50" s="308">
        <f>IF(G50="YES",L50,0)</f>
        <v>0</v>
      </c>
      <c r="L50" s="24">
        <v>2</v>
      </c>
      <c r="T50"/>
      <c r="U50"/>
      <c r="V50"/>
      <c r="W50"/>
      <c r="X50"/>
      <c r="Y50"/>
      <c r="Z50"/>
      <c r="AA50"/>
      <c r="AB50"/>
      <c r="AC50"/>
    </row>
    <row r="51" spans="1:29" ht="3" customHeight="1" thickBot="1">
      <c r="A51" s="26"/>
      <c r="D51" s="220"/>
      <c r="E51" s="39"/>
      <c r="F51" s="21"/>
      <c r="G51" s="21"/>
      <c r="H51" s="46"/>
      <c r="I51" s="215"/>
      <c r="J51" s="103"/>
      <c r="K51" s="312"/>
      <c r="T51"/>
      <c r="U51"/>
      <c r="V51"/>
      <c r="W51"/>
      <c r="X51"/>
      <c r="Y51"/>
      <c r="Z51"/>
      <c r="AA51"/>
      <c r="AB51"/>
      <c r="AC51"/>
    </row>
    <row r="52" spans="1:29" ht="66.75" thickBot="1">
      <c r="A52" s="26"/>
      <c r="D52" s="220">
        <v>3</v>
      </c>
      <c r="E52" s="222" t="s">
        <v>260</v>
      </c>
      <c r="F52" s="21"/>
      <c r="G52" s="34"/>
      <c r="H52" s="46">
        <f t="shared" si="0"/>
        <v>0</v>
      </c>
      <c r="I52" s="211" t="str">
        <f>IF(G52="N/A","", IF(G52="no",J52,$I$7))</f>
        <v>No action required</v>
      </c>
      <c r="J52" s="102" t="s">
        <v>262</v>
      </c>
      <c r="K52" s="308">
        <f>IF(G52="YES",L52,0)</f>
        <v>0</v>
      </c>
      <c r="L52" s="24">
        <v>2</v>
      </c>
    </row>
    <row r="53" spans="1:29" customFormat="1" ht="3" customHeight="1" thickBot="1">
      <c r="D53" s="221"/>
      <c r="E53" s="1"/>
      <c r="H53" s="46"/>
      <c r="I53" s="212"/>
      <c r="J53" s="105"/>
      <c r="K53" s="309"/>
    </row>
    <row r="54" spans="1:29" ht="50.25" thickBot="1">
      <c r="A54" s="26"/>
      <c r="D54" s="220">
        <v>4</v>
      </c>
      <c r="E54" s="39" t="s">
        <v>261</v>
      </c>
      <c r="F54" s="21"/>
      <c r="G54" s="34"/>
      <c r="H54" s="46">
        <f t="shared" si="0"/>
        <v>0</v>
      </c>
      <c r="I54" s="211" t="str">
        <f>IF(G54="N/A","", IF(G54="no",J54,$I$7))</f>
        <v>No action required</v>
      </c>
      <c r="J54" s="103" t="s">
        <v>259</v>
      </c>
      <c r="K54" s="308">
        <f>IF(G54="YES",L54,0)</f>
        <v>0</v>
      </c>
      <c r="L54" s="24">
        <v>1</v>
      </c>
      <c r="T54"/>
      <c r="U54"/>
      <c r="V54"/>
      <c r="W54"/>
      <c r="X54"/>
      <c r="Y54"/>
      <c r="Z54"/>
      <c r="AA54"/>
      <c r="AB54"/>
      <c r="AC54"/>
    </row>
    <row r="55" spans="1:29" ht="3" customHeight="1" thickBot="1">
      <c r="A55" s="26"/>
      <c r="D55" s="220"/>
      <c r="E55" s="39"/>
      <c r="F55" s="21"/>
      <c r="G55" s="21"/>
      <c r="H55" s="46"/>
      <c r="I55" s="215"/>
      <c r="J55" s="103"/>
      <c r="K55" s="312"/>
    </row>
    <row r="56" spans="1:29" ht="33.75" thickBot="1">
      <c r="A56" s="26"/>
      <c r="D56" s="220">
        <v>5</v>
      </c>
      <c r="E56" s="39" t="s">
        <v>263</v>
      </c>
      <c r="F56" s="21"/>
      <c r="G56" s="34"/>
      <c r="H56" s="46">
        <f t="shared" si="0"/>
        <v>0</v>
      </c>
      <c r="I56" s="211" t="str">
        <f>IF(G56="N/A","", IF(G56="no",J56,$I$7))</f>
        <v>No action required</v>
      </c>
      <c r="J56" s="103" t="s">
        <v>155</v>
      </c>
      <c r="K56" s="308">
        <f>IF(G56="YES",L56,0)</f>
        <v>0</v>
      </c>
      <c r="L56" s="24">
        <v>1</v>
      </c>
    </row>
    <row r="57" spans="1:29" ht="3" customHeight="1" thickBot="1">
      <c r="A57" s="26"/>
      <c r="D57" s="220"/>
      <c r="E57" s="39"/>
      <c r="F57" s="21"/>
      <c r="G57" s="21"/>
      <c r="H57" s="46"/>
      <c r="I57" s="215"/>
      <c r="J57" s="103"/>
      <c r="K57" s="308"/>
    </row>
    <row r="58" spans="1:29" ht="50.25" thickBot="1">
      <c r="D58" s="220">
        <v>6</v>
      </c>
      <c r="E58" s="39" t="s">
        <v>264</v>
      </c>
      <c r="F58" s="21"/>
      <c r="G58" s="34"/>
      <c r="H58" s="46">
        <f t="shared" si="0"/>
        <v>0</v>
      </c>
      <c r="I58" s="211" t="str">
        <f>IF(G58="N/A","", IF(G58="no",J58,$I$7))</f>
        <v>No action required</v>
      </c>
      <c r="J58" s="100" t="s">
        <v>265</v>
      </c>
      <c r="K58" s="308">
        <f>IF(G58="YES",L58,0)</f>
        <v>0</v>
      </c>
      <c r="L58" s="24">
        <v>1</v>
      </c>
    </row>
    <row r="59" spans="1:29" ht="3" customHeight="1" thickBot="1">
      <c r="D59" s="220"/>
      <c r="E59" s="39"/>
      <c r="F59" s="21"/>
      <c r="G59" s="40"/>
      <c r="H59" s="46"/>
      <c r="I59" s="215"/>
      <c r="J59" s="100"/>
      <c r="K59" s="312"/>
    </row>
    <row r="60" spans="1:29" ht="34.5" customHeight="1" thickBot="1">
      <c r="D60" s="220">
        <v>7</v>
      </c>
      <c r="E60" s="39" t="s">
        <v>266</v>
      </c>
      <c r="F60" s="21"/>
      <c r="G60" s="34"/>
      <c r="H60" s="46">
        <f t="shared" si="0"/>
        <v>0</v>
      </c>
      <c r="I60" s="211" t="str">
        <f>IF(G60="N/A","", IF(G60="no",J60,$I$7))</f>
        <v>No action required</v>
      </c>
      <c r="J60" s="100" t="s">
        <v>267</v>
      </c>
      <c r="K60" s="308">
        <f>IF(G60="YES",L60,0)</f>
        <v>0</v>
      </c>
      <c r="L60" s="24">
        <v>1</v>
      </c>
    </row>
    <row r="61" spans="1:29" ht="3" customHeight="1">
      <c r="D61" s="220"/>
      <c r="E61" s="39"/>
      <c r="F61" s="21"/>
      <c r="G61" s="40"/>
      <c r="H61" s="46"/>
      <c r="I61" s="215"/>
      <c r="J61" s="100"/>
      <c r="K61" s="311"/>
    </row>
    <row r="62" spans="1:29" ht="15" customHeight="1" thickBot="1">
      <c r="D62" s="220"/>
      <c r="E62" s="39"/>
      <c r="F62" s="21"/>
      <c r="G62" s="40"/>
      <c r="H62" s="46"/>
      <c r="I62" s="305" t="s">
        <v>165</v>
      </c>
      <c r="J62" s="108"/>
      <c r="K62" s="313">
        <f>SUM(K48:K61)</f>
        <v>0</v>
      </c>
      <c r="L62" s="77">
        <f>SUM(L46:L61)</f>
        <v>10</v>
      </c>
    </row>
    <row r="63" spans="1:29" ht="18" thickTop="1" thickBot="1">
      <c r="D63" s="223" t="s">
        <v>28</v>
      </c>
      <c r="E63" s="39"/>
      <c r="F63" s="21"/>
      <c r="G63" s="21"/>
      <c r="H63" s="46"/>
      <c r="I63" s="215"/>
      <c r="J63" s="103"/>
      <c r="K63" s="312"/>
    </row>
    <row r="64" spans="1:29" ht="50.25" thickBot="1">
      <c r="D64" s="220">
        <v>1</v>
      </c>
      <c r="E64" s="209" t="s">
        <v>52</v>
      </c>
      <c r="F64" s="21"/>
      <c r="G64" s="34"/>
      <c r="H64" s="46">
        <f t="shared" si="0"/>
        <v>0</v>
      </c>
      <c r="I64" s="213" t="str">
        <f>IF(G64="N/A","", IF(G64="no",J64,$I$7))</f>
        <v>No action required</v>
      </c>
      <c r="J64" s="103" t="s">
        <v>268</v>
      </c>
      <c r="K64" s="308">
        <f>IF(G64="YES",L64,0)</f>
        <v>0</v>
      </c>
      <c r="L64" s="24">
        <v>4</v>
      </c>
    </row>
    <row r="65" spans="1:12" ht="3" customHeight="1" thickBot="1">
      <c r="D65" s="220"/>
      <c r="E65" s="209"/>
      <c r="F65" s="21"/>
      <c r="G65" s="40"/>
      <c r="H65" s="46"/>
      <c r="I65" s="215"/>
      <c r="J65" s="103"/>
      <c r="K65" s="312"/>
    </row>
    <row r="66" spans="1:12" ht="50.25" thickBot="1">
      <c r="A66" s="26"/>
      <c r="D66" s="220">
        <v>2</v>
      </c>
      <c r="E66" s="209" t="s">
        <v>269</v>
      </c>
      <c r="F66" s="21"/>
      <c r="G66" s="34"/>
      <c r="H66" s="46">
        <f t="shared" si="0"/>
        <v>0</v>
      </c>
      <c r="I66" s="211" t="str">
        <f>IF(G66="N/A","", IF(G66="no",J66,$I$7))</f>
        <v>No action required</v>
      </c>
      <c r="J66" s="103" t="s">
        <v>76</v>
      </c>
      <c r="K66" s="308">
        <f>IF(G66="YES",L66,0)</f>
        <v>0</v>
      </c>
      <c r="L66" s="24">
        <v>1</v>
      </c>
    </row>
    <row r="67" spans="1:12" ht="3" customHeight="1" thickBot="1">
      <c r="A67" s="26"/>
      <c r="D67" s="220"/>
      <c r="E67" s="209"/>
      <c r="F67" s="21"/>
      <c r="G67" s="21"/>
      <c r="H67" s="46"/>
      <c r="I67" s="215"/>
      <c r="J67" s="103"/>
      <c r="K67" s="312"/>
    </row>
    <row r="68" spans="1:12" ht="33.75" thickBot="1">
      <c r="A68" s="26"/>
      <c r="D68" s="220">
        <v>3</v>
      </c>
      <c r="E68" s="209" t="s">
        <v>270</v>
      </c>
      <c r="F68" s="21"/>
      <c r="G68" s="34"/>
      <c r="H68" s="46">
        <f t="shared" si="0"/>
        <v>0</v>
      </c>
      <c r="I68" s="211" t="str">
        <f>IF(G68="N/A","", IF(G68="no",J68,$I$7))</f>
        <v>No action required</v>
      </c>
      <c r="J68" s="103" t="s">
        <v>271</v>
      </c>
      <c r="K68" s="308">
        <f>IF(G68="YES",L68,0)</f>
        <v>0</v>
      </c>
      <c r="L68" s="24">
        <v>2</v>
      </c>
    </row>
    <row r="69" spans="1:12" ht="3" customHeight="1" thickBot="1">
      <c r="A69" s="26"/>
      <c r="D69" s="220"/>
      <c r="E69" s="209"/>
      <c r="F69" s="21"/>
      <c r="G69" s="21"/>
      <c r="H69" s="46"/>
      <c r="I69" s="215"/>
      <c r="J69" s="103"/>
      <c r="K69" s="312"/>
    </row>
    <row r="70" spans="1:12" ht="83.25" thickBot="1">
      <c r="A70" s="26"/>
      <c r="D70" s="220">
        <v>4</v>
      </c>
      <c r="E70" s="209" t="s">
        <v>272</v>
      </c>
      <c r="F70" s="21"/>
      <c r="G70" s="34"/>
      <c r="H70" s="46">
        <f t="shared" si="0"/>
        <v>0</v>
      </c>
      <c r="I70" s="211" t="str">
        <f>IF(G70="N/A","", IF(G70="no",J70,$I$7))</f>
        <v>No action required</v>
      </c>
      <c r="J70" s="103" t="s">
        <v>317</v>
      </c>
      <c r="K70" s="308">
        <f>IF(G70="YES",L70,0)</f>
        <v>0</v>
      </c>
      <c r="L70" s="24">
        <v>2</v>
      </c>
    </row>
    <row r="71" spans="1:12" ht="3" customHeight="1" thickBot="1">
      <c r="A71" s="26"/>
      <c r="D71" s="220"/>
      <c r="E71" s="209"/>
      <c r="F71" s="21"/>
      <c r="G71" s="21"/>
      <c r="H71" s="46"/>
      <c r="I71" s="215"/>
      <c r="J71" s="103"/>
      <c r="K71" s="312"/>
    </row>
    <row r="72" spans="1:12" ht="33.75" thickBot="1">
      <c r="A72" s="26"/>
      <c r="D72" s="220">
        <v>5</v>
      </c>
      <c r="E72" s="209" t="s">
        <v>273</v>
      </c>
      <c r="F72" s="21"/>
      <c r="G72" s="34"/>
      <c r="H72" s="46">
        <f t="shared" si="0"/>
        <v>0</v>
      </c>
      <c r="I72" s="211" t="str">
        <f>IF(G72="N/A","", IF(G72="no",J72,$I$7))</f>
        <v>No action required</v>
      </c>
      <c r="J72" s="103" t="s">
        <v>274</v>
      </c>
      <c r="K72" s="308">
        <f>IF(G72="YES",L72,0)</f>
        <v>0</v>
      </c>
      <c r="L72" s="24">
        <v>2</v>
      </c>
    </row>
    <row r="73" spans="1:12" customFormat="1" ht="3" customHeight="1">
      <c r="D73" s="221"/>
      <c r="E73" s="1"/>
      <c r="H73" s="46"/>
      <c r="I73" s="212"/>
      <c r="J73" s="105"/>
      <c r="K73" s="309"/>
    </row>
    <row r="74" spans="1:12" customFormat="1" ht="17.25" thickBot="1">
      <c r="D74" s="221"/>
      <c r="E74" s="1"/>
      <c r="H74" s="46"/>
      <c r="I74" s="305" t="s">
        <v>162</v>
      </c>
      <c r="J74" s="108"/>
      <c r="K74" s="313">
        <f>SUM(K64:K73)</f>
        <v>0</v>
      </c>
      <c r="L74" s="77">
        <f>SUM(L64:L73)</f>
        <v>11</v>
      </c>
    </row>
    <row r="75" spans="1:12" customFormat="1" ht="17.25" thickTop="1">
      <c r="D75" s="221"/>
      <c r="E75" s="1"/>
      <c r="H75" s="46"/>
      <c r="I75" s="212"/>
      <c r="J75" s="105"/>
      <c r="K75" s="309"/>
    </row>
    <row r="76" spans="1:12" ht="16.5">
      <c r="D76" s="223" t="s">
        <v>46</v>
      </c>
      <c r="E76" s="39"/>
      <c r="F76" s="21"/>
      <c r="G76"/>
      <c r="H76" s="46"/>
      <c r="I76" s="215"/>
      <c r="J76" s="103"/>
      <c r="K76" s="312"/>
    </row>
    <row r="77" spans="1:12" ht="3" customHeight="1" thickBot="1">
      <c r="D77" s="223"/>
      <c r="E77" s="39"/>
      <c r="F77" s="21"/>
      <c r="G77" s="21"/>
      <c r="H77" s="46"/>
      <c r="I77" s="215"/>
      <c r="J77" s="103"/>
      <c r="K77" s="311"/>
    </row>
    <row r="78" spans="1:12" s="71" customFormat="1" ht="66.75" thickBot="1">
      <c r="D78" s="307">
        <v>1</v>
      </c>
      <c r="E78" s="123" t="s">
        <v>157</v>
      </c>
      <c r="F78" s="72"/>
      <c r="G78" s="34"/>
      <c r="H78" s="46">
        <f t="shared" ref="H78:H86" si="1">IF(G78="",0,1)</f>
        <v>0</v>
      </c>
      <c r="I78" s="213" t="str">
        <f>IF(G78="N/A","", IF(G78="no",J78,$I$7))</f>
        <v>No action required</v>
      </c>
      <c r="J78" s="110" t="s">
        <v>275</v>
      </c>
      <c r="K78" s="308">
        <f>IF(G78="YES",L78,0)</f>
        <v>0</v>
      </c>
      <c r="L78" s="71">
        <v>3</v>
      </c>
    </row>
    <row r="79" spans="1:12" s="71" customFormat="1" ht="3" customHeight="1" thickBot="1">
      <c r="D79" s="307"/>
      <c r="E79" s="123"/>
      <c r="F79" s="72"/>
      <c r="G79" s="72"/>
      <c r="H79" s="46"/>
      <c r="I79" s="218"/>
      <c r="J79" s="110"/>
      <c r="K79" s="314"/>
    </row>
    <row r="80" spans="1:12" ht="50.25" thickBot="1">
      <c r="D80" s="220">
        <v>2</v>
      </c>
      <c r="E80" s="123" t="s">
        <v>276</v>
      </c>
      <c r="F80" s="72"/>
      <c r="G80" s="34"/>
      <c r="H80" s="46">
        <f t="shared" si="1"/>
        <v>0</v>
      </c>
      <c r="I80" s="213" t="str">
        <f>IF(G80="N/A","", IF(G80="no",J80,$I$7))</f>
        <v>No action required</v>
      </c>
      <c r="J80" s="110" t="s">
        <v>277</v>
      </c>
      <c r="K80" s="308">
        <f>IF(G80="YES",L80,0)</f>
        <v>0</v>
      </c>
      <c r="L80" s="24">
        <v>1</v>
      </c>
    </row>
    <row r="81" spans="4:13" ht="3" customHeight="1" thickBot="1">
      <c r="D81" s="220"/>
      <c r="E81" s="123"/>
      <c r="F81" s="72"/>
      <c r="G81" s="72"/>
      <c r="H81" s="46"/>
      <c r="I81" s="218"/>
      <c r="J81" s="110"/>
      <c r="K81" s="312"/>
    </row>
    <row r="82" spans="4:13" ht="50.25" thickBot="1">
      <c r="D82" s="220">
        <v>3</v>
      </c>
      <c r="E82" s="123" t="s">
        <v>278</v>
      </c>
      <c r="F82" s="72"/>
      <c r="G82" s="34"/>
      <c r="H82" s="46">
        <f t="shared" si="1"/>
        <v>0</v>
      </c>
      <c r="I82" s="213" t="str">
        <f>IF(G82="N/A","", IF(G82="no",J82,$I$7))</f>
        <v>No action required</v>
      </c>
      <c r="J82" s="110" t="s">
        <v>331</v>
      </c>
      <c r="K82" s="308">
        <f>IF(G82="YES",L82,0)</f>
        <v>0</v>
      </c>
      <c r="L82" s="24">
        <v>2</v>
      </c>
    </row>
    <row r="83" spans="4:13" ht="3" customHeight="1" thickBot="1">
      <c r="D83" s="220"/>
      <c r="E83" s="123"/>
      <c r="F83" s="72"/>
      <c r="G83" s="72"/>
      <c r="H83" s="46"/>
      <c r="I83" s="218"/>
      <c r="J83" s="110"/>
      <c r="K83" s="312"/>
    </row>
    <row r="84" spans="4:13" ht="33.75" thickBot="1">
      <c r="D84" s="220">
        <v>4</v>
      </c>
      <c r="E84" s="123" t="s">
        <v>279</v>
      </c>
      <c r="F84" s="72"/>
      <c r="G84" s="34"/>
      <c r="H84" s="46">
        <f t="shared" si="1"/>
        <v>0</v>
      </c>
      <c r="I84" s="213" t="str">
        <f>IF(G84="N/A","", IF(G84="no",J84,$I$7))</f>
        <v>No action required</v>
      </c>
      <c r="J84" s="110" t="s">
        <v>280</v>
      </c>
      <c r="K84" s="308">
        <f>IF(G84="YES",L84,0)</f>
        <v>0</v>
      </c>
      <c r="L84" s="24">
        <v>1</v>
      </c>
    </row>
    <row r="85" spans="4:13" ht="3" customHeight="1" thickBot="1">
      <c r="D85" s="223"/>
      <c r="E85" s="123"/>
      <c r="F85" s="72"/>
      <c r="G85" s="72"/>
      <c r="H85" s="46"/>
      <c r="I85" s="218"/>
      <c r="J85" s="110"/>
      <c r="K85" s="312"/>
    </row>
    <row r="86" spans="4:13" ht="50.25" thickBot="1">
      <c r="D86" s="220">
        <v>5</v>
      </c>
      <c r="E86" s="123" t="s">
        <v>158</v>
      </c>
      <c r="F86" s="72"/>
      <c r="G86" s="73"/>
      <c r="H86" s="46">
        <f t="shared" si="1"/>
        <v>0</v>
      </c>
      <c r="I86" s="213" t="str">
        <f>IF(G86="N/A","", IF(G86="no",J86,$I$7))</f>
        <v>No action required</v>
      </c>
      <c r="J86" s="110" t="s">
        <v>281</v>
      </c>
      <c r="K86" s="308">
        <f>IF(G86="YES",L86,0)</f>
        <v>0</v>
      </c>
      <c r="L86" s="24">
        <v>1</v>
      </c>
      <c r="M86" s="70"/>
    </row>
    <row r="87" spans="4:13" ht="17.25" thickBot="1">
      <c r="D87" s="223"/>
      <c r="E87" s="39"/>
      <c r="F87" s="21"/>
      <c r="G87" s="21"/>
      <c r="H87" s="219">
        <f>SUM(H11:H86)</f>
        <v>0</v>
      </c>
      <c r="I87" s="305" t="s">
        <v>164</v>
      </c>
      <c r="J87" s="108"/>
      <c r="K87" s="313">
        <f>SUM(K78:K86)</f>
        <v>0</v>
      </c>
      <c r="L87" s="77">
        <f>SUM(L78:L86)</f>
        <v>8</v>
      </c>
    </row>
    <row r="88" spans="4:13" ht="17.25" thickTop="1">
      <c r="D88" s="223"/>
      <c r="E88" s="39"/>
      <c r="F88" s="21"/>
      <c r="G88" s="21"/>
      <c r="H88" s="21"/>
      <c r="I88" s="35"/>
      <c r="J88" s="103"/>
      <c r="K88" s="306"/>
    </row>
    <row r="89" spans="4:13" ht="16.5" hidden="1">
      <c r="D89" s="221"/>
      <c r="E89" s="126"/>
      <c r="F89"/>
      <c r="G89" s="21"/>
      <c r="H89"/>
      <c r="I89"/>
      <c r="J89" s="105"/>
    </row>
    <row r="90" spans="4:13" ht="16.5" hidden="1">
      <c r="D90" s="221"/>
      <c r="E90" s="126"/>
      <c r="F90"/>
      <c r="G90" s="21" t="s">
        <v>98</v>
      </c>
      <c r="H90"/>
      <c r="I90" t="s">
        <v>129</v>
      </c>
      <c r="J90" s="105"/>
    </row>
    <row r="91" spans="4:13" ht="16.5" hidden="1">
      <c r="D91" s="221"/>
      <c r="E91" s="126"/>
      <c r="F91"/>
      <c r="G91" s="21" t="s">
        <v>99</v>
      </c>
      <c r="H91"/>
      <c r="I91" t="s">
        <v>130</v>
      </c>
      <c r="J91" s="105"/>
    </row>
    <row r="92" spans="4:13" ht="16.5" hidden="1">
      <c r="D92" s="221"/>
      <c r="E92" s="126"/>
      <c r="F92"/>
      <c r="G92" s="21" t="s">
        <v>100</v>
      </c>
      <c r="H92"/>
      <c r="I92" t="s">
        <v>29</v>
      </c>
      <c r="J92" s="105"/>
    </row>
    <row r="93" spans="4:13" hidden="1">
      <c r="D93" s="306"/>
      <c r="G93" s="24" t="s">
        <v>101</v>
      </c>
      <c r="I93" s="43" t="s">
        <v>131</v>
      </c>
    </row>
    <row r="94" spans="4:13" hidden="1">
      <c r="D94" s="306"/>
      <c r="G94" s="24" t="s">
        <v>102</v>
      </c>
      <c r="I94" s="43" t="s">
        <v>40</v>
      </c>
    </row>
    <row r="95" spans="4:13" hidden="1">
      <c r="D95" s="306"/>
      <c r="I95" s="43" t="s">
        <v>132</v>
      </c>
    </row>
    <row r="96" spans="4:13" hidden="1">
      <c r="D96" s="306"/>
      <c r="G96" s="24" t="s">
        <v>103</v>
      </c>
    </row>
    <row r="97" spans="4:9" hidden="1">
      <c r="D97" s="306"/>
      <c r="G97" s="24" t="s">
        <v>104</v>
      </c>
      <c r="I97" s="43" t="s">
        <v>133</v>
      </c>
    </row>
    <row r="98" spans="4:9" hidden="1">
      <c r="D98" s="306"/>
      <c r="G98" s="24" t="s">
        <v>106</v>
      </c>
      <c r="I98" s="43" t="s">
        <v>134</v>
      </c>
    </row>
    <row r="99" spans="4:9" hidden="1">
      <c r="D99" s="306"/>
      <c r="G99" s="24" t="s">
        <v>105</v>
      </c>
      <c r="I99" s="43" t="s">
        <v>135</v>
      </c>
    </row>
    <row r="100" spans="4:9" hidden="1">
      <c r="D100" s="306"/>
      <c r="I100" s="43" t="s">
        <v>136</v>
      </c>
    </row>
    <row r="101" spans="4:9" hidden="1">
      <c r="D101" s="306"/>
      <c r="G101" s="24" t="s">
        <v>107</v>
      </c>
      <c r="I101" s="43" t="s">
        <v>137</v>
      </c>
    </row>
    <row r="102" spans="4:9" hidden="1">
      <c r="D102" s="306"/>
      <c r="G102" s="24" t="s">
        <v>108</v>
      </c>
      <c r="I102" s="43" t="s">
        <v>110</v>
      </c>
    </row>
    <row r="103" spans="4:9" hidden="1">
      <c r="D103" s="306"/>
      <c r="G103" s="24" t="s">
        <v>109</v>
      </c>
    </row>
    <row r="104" spans="4:9" hidden="1">
      <c r="D104" s="306"/>
      <c r="G104" s="24" t="s">
        <v>97</v>
      </c>
      <c r="I104" s="43" t="s">
        <v>138</v>
      </c>
    </row>
    <row r="105" spans="4:9" hidden="1">
      <c r="D105" s="306"/>
      <c r="I105" s="43" t="s">
        <v>139</v>
      </c>
    </row>
    <row r="106" spans="4:9" hidden="1">
      <c r="D106" s="306"/>
      <c r="G106" s="24" t="s">
        <v>110</v>
      </c>
      <c r="I106" s="43" t="s">
        <v>140</v>
      </c>
    </row>
    <row r="107" spans="4:9" hidden="1">
      <c r="D107" s="306"/>
      <c r="G107" s="24" t="s">
        <v>111</v>
      </c>
      <c r="I107" s="43" t="s">
        <v>141</v>
      </c>
    </row>
    <row r="108" spans="4:9" hidden="1">
      <c r="D108" s="306"/>
      <c r="G108" s="24" t="s">
        <v>112</v>
      </c>
    </row>
    <row r="109" spans="4:9" hidden="1">
      <c r="D109" s="306"/>
      <c r="G109" s="24" t="s">
        <v>113</v>
      </c>
    </row>
    <row r="110" spans="4:9" hidden="1">
      <c r="D110" s="306"/>
    </row>
    <row r="111" spans="4:9" hidden="1">
      <c r="D111" s="306"/>
      <c r="G111" s="24" t="s">
        <v>117</v>
      </c>
    </row>
    <row r="112" spans="4:9" hidden="1">
      <c r="D112" s="306"/>
      <c r="G112" s="24" t="s">
        <v>114</v>
      </c>
    </row>
    <row r="113" spans="4:7" hidden="1">
      <c r="D113" s="306"/>
      <c r="G113" s="24" t="s">
        <v>115</v>
      </c>
    </row>
    <row r="114" spans="4:7" hidden="1">
      <c r="D114" s="306"/>
      <c r="G114" s="24" t="s">
        <v>116</v>
      </c>
    </row>
    <row r="115" spans="4:7" hidden="1">
      <c r="D115" s="306"/>
    </row>
    <row r="116" spans="4:7" hidden="1">
      <c r="D116" s="306"/>
      <c r="G116" s="24" t="s">
        <v>118</v>
      </c>
    </row>
    <row r="117" spans="4:7" hidden="1">
      <c r="G117" s="24" t="s">
        <v>119</v>
      </c>
    </row>
    <row r="118" spans="4:7" hidden="1">
      <c r="G118" s="24" t="s">
        <v>120</v>
      </c>
    </row>
    <row r="119" spans="4:7" hidden="1">
      <c r="G119" s="24" t="s">
        <v>40</v>
      </c>
    </row>
    <row r="120" spans="4:7" hidden="1"/>
    <row r="121" spans="4:7" hidden="1">
      <c r="G121" s="24" t="s">
        <v>121</v>
      </c>
    </row>
    <row r="122" spans="4:7" hidden="1">
      <c r="G122" s="24" t="s">
        <v>122</v>
      </c>
    </row>
    <row r="123" spans="4:7" hidden="1">
      <c r="G123" s="24" t="s">
        <v>123</v>
      </c>
    </row>
    <row r="124" spans="4:7" hidden="1">
      <c r="G124" s="24" t="s">
        <v>124</v>
      </c>
    </row>
    <row r="125" spans="4:7" hidden="1">
      <c r="G125" s="24" t="s">
        <v>40</v>
      </c>
    </row>
    <row r="126" spans="4:7" hidden="1"/>
    <row r="127" spans="4:7" hidden="1">
      <c r="G127" s="24" t="s">
        <v>125</v>
      </c>
    </row>
    <row r="128" spans="4:7" hidden="1">
      <c r="G128" s="24" t="s">
        <v>126</v>
      </c>
    </row>
    <row r="129" spans="5:11" hidden="1">
      <c r="G129" s="24" t="s">
        <v>127</v>
      </c>
    </row>
    <row r="130" spans="5:11" hidden="1">
      <c r="G130" s="24" t="s">
        <v>115</v>
      </c>
    </row>
    <row r="131" spans="5:11" hidden="1">
      <c r="G131" s="24" t="s">
        <v>128</v>
      </c>
    </row>
    <row r="132" spans="5:11" hidden="1"/>
    <row r="133" spans="5:11" hidden="1"/>
    <row r="134" spans="5:11">
      <c r="K134" s="315"/>
    </row>
    <row r="135" spans="5:11">
      <c r="E135" s="125"/>
      <c r="K135" s="315"/>
    </row>
    <row r="136" spans="5:11">
      <c r="E136" s="341"/>
      <c r="F136" s="341"/>
      <c r="I136" s="60" t="s">
        <v>179</v>
      </c>
      <c r="K136" s="315"/>
    </row>
    <row r="137" spans="5:11" ht="34.5" customHeight="1">
      <c r="E137" s="342"/>
      <c r="F137" s="342"/>
      <c r="G137" s="88"/>
      <c r="H137" s="88"/>
      <c r="I137" s="89" t="s">
        <v>222</v>
      </c>
      <c r="K137" s="316"/>
    </row>
    <row r="138" spans="5:11">
      <c r="E138" s="342"/>
      <c r="F138" s="342"/>
      <c r="G138" s="87"/>
      <c r="H138" s="88"/>
      <c r="I138" s="87" t="s">
        <v>221</v>
      </c>
      <c r="K138" s="315"/>
    </row>
    <row r="139" spans="5:11">
      <c r="E139" s="127"/>
      <c r="F139" s="88"/>
      <c r="G139" s="88"/>
      <c r="H139" s="88"/>
      <c r="I139" s="89" t="s">
        <v>223</v>
      </c>
      <c r="J139" s="111"/>
      <c r="K139" s="315"/>
    </row>
    <row r="140" spans="5:11">
      <c r="E140" s="127"/>
      <c r="F140" s="88"/>
      <c r="G140" s="88"/>
      <c r="H140" s="88"/>
      <c r="I140" s="87" t="s">
        <v>204</v>
      </c>
      <c r="J140" s="112"/>
      <c r="K140" s="315"/>
    </row>
    <row r="141" spans="5:11">
      <c r="E141" s="127"/>
      <c r="F141" s="88"/>
      <c r="G141" s="88"/>
      <c r="H141" s="88"/>
      <c r="I141" s="89" t="s">
        <v>220</v>
      </c>
      <c r="J141" s="112"/>
      <c r="K141" s="315"/>
    </row>
    <row r="142" spans="5:11" ht="27" customHeight="1">
      <c r="E142" s="127"/>
      <c r="F142" s="88"/>
      <c r="G142" s="88"/>
      <c r="H142" s="88"/>
      <c r="I142" s="89" t="s">
        <v>200</v>
      </c>
      <c r="K142" s="315"/>
    </row>
    <row r="143" spans="5:11">
      <c r="E143" s="127"/>
      <c r="F143" s="88"/>
      <c r="G143" s="88"/>
      <c r="H143" s="88"/>
      <c r="I143" s="89" t="s">
        <v>216</v>
      </c>
      <c r="J143" s="111"/>
      <c r="K143" s="315"/>
    </row>
    <row r="144" spans="5:11">
      <c r="E144" s="127"/>
      <c r="F144" s="88"/>
      <c r="G144" s="88"/>
      <c r="H144" s="88"/>
      <c r="I144" s="87" t="s">
        <v>203</v>
      </c>
      <c r="K144" s="315"/>
    </row>
    <row r="145" spans="9:11">
      <c r="I145" s="93" t="s">
        <v>219</v>
      </c>
      <c r="K145" s="317"/>
    </row>
    <row r="146" spans="9:11">
      <c r="I146" s="69" t="s">
        <v>229</v>
      </c>
    </row>
    <row r="147" spans="9:11">
      <c r="I147" s="69"/>
    </row>
    <row r="148" spans="9:11">
      <c r="I148" s="24"/>
      <c r="J148" s="113"/>
    </row>
    <row r="149" spans="9:11">
      <c r="I149" s="24"/>
      <c r="J149" s="113"/>
    </row>
    <row r="150" spans="9:11">
      <c r="I150" s="24"/>
      <c r="J150" s="113"/>
    </row>
    <row r="151" spans="9:11">
      <c r="I151" s="24"/>
      <c r="J151" s="113"/>
    </row>
  </sheetData>
  <dataConsolidate/>
  <customSheetViews>
    <customSheetView guid="{EC11A524-C9E1-4F81-B811-06C3EABA226A}" scale="106" showGridLines="0" fitToPage="1" hiddenColumns="1" topLeftCell="C100">
      <selection activeCell="I10" sqref="I10"/>
      <pageMargins left="0.25" right="0.25" top="0.75" bottom="0.75" header="0.3" footer="0.3"/>
      <pageSetup paperSize="8" scale="30" orientation="landscape" r:id="rId1"/>
    </customSheetView>
    <customSheetView guid="{E0251001-9DD1-984A-A81A-AE654AF714A6}" scale="150" showGridLines="0" topLeftCell="A92">
      <selection activeCell="E119" sqref="E119"/>
      <pageMargins left="0.7" right="0.7" top="0.75" bottom="0.75" header="0.3" footer="0.3"/>
      <pageSetup paperSize="9" orientation="portrait"/>
    </customSheetView>
    <customSheetView guid="{5F0FA797-6F13-A540-A4C8-CA37CDB700E2}" scale="200" showGridLines="0" topLeftCell="A100">
      <selection activeCell="I117" sqref="I117"/>
      <pageMargins left="0.7" right="0.7" top="0.75" bottom="0.75" header="0.3" footer="0.3"/>
      <pageSetup paperSize="9" orientation="portrait"/>
    </customSheetView>
  </customSheetViews>
  <mergeCells count="5">
    <mergeCell ref="D4:I4"/>
    <mergeCell ref="D6:I6"/>
    <mergeCell ref="E136:F136"/>
    <mergeCell ref="E138:F138"/>
    <mergeCell ref="E137:F137"/>
  </mergeCells>
  <conditionalFormatting sqref="G20">
    <cfRule type="cellIs" dxfId="52" priority="206" operator="equal">
      <formula>"Masteragent"</formula>
    </cfRule>
  </conditionalFormatting>
  <conditionalFormatting sqref="G60 G58 G52 G54 G50 G48 G42 G34 G36 G38 G40 G30">
    <cfRule type="cellIs" dxfId="51" priority="55" operator="equal">
      <formula>"Masteragent"</formula>
    </cfRule>
  </conditionalFormatting>
  <conditionalFormatting sqref="G86">
    <cfRule type="cellIs" dxfId="50" priority="54" operator="equal">
      <formula>"Masteragent"</formula>
    </cfRule>
  </conditionalFormatting>
  <conditionalFormatting sqref="G56">
    <cfRule type="cellIs" dxfId="49" priority="44" operator="equal">
      <formula>"Masteragent"</formula>
    </cfRule>
  </conditionalFormatting>
  <conditionalFormatting sqref="G13">
    <cfRule type="cellIs" dxfId="48" priority="32" operator="equal">
      <formula>"Masteragent"</formula>
    </cfRule>
  </conditionalFormatting>
  <conditionalFormatting sqref="I25">
    <cfRule type="containsText" priority="23" operator="containsText" text="No action required">
      <formula>NOT(ISERROR(SEARCH("No action required",I25)))</formula>
    </cfRule>
  </conditionalFormatting>
  <conditionalFormatting sqref="G11">
    <cfRule type="cellIs" dxfId="47" priority="21" operator="equal">
      <formula>"Masteragent"</formula>
    </cfRule>
  </conditionalFormatting>
  <conditionalFormatting sqref="I11:I87">
    <cfRule type="expression" dxfId="46" priority="19">
      <formula>$H$87=32</formula>
    </cfRule>
  </conditionalFormatting>
  <conditionalFormatting sqref="K11:K87">
    <cfRule type="expression" dxfId="45" priority="18">
      <formula>$H$87=32</formula>
    </cfRule>
  </conditionalFormatting>
  <conditionalFormatting sqref="G44">
    <cfRule type="cellIs" dxfId="44" priority="17" operator="equal">
      <formula>"Masteragent"</formula>
    </cfRule>
  </conditionalFormatting>
  <conditionalFormatting sqref="G28">
    <cfRule type="cellIs" dxfId="43" priority="16" operator="equal">
      <formula>"Masteragent"</formula>
    </cfRule>
  </conditionalFormatting>
  <conditionalFormatting sqref="G23">
    <cfRule type="cellIs" dxfId="42" priority="15" operator="equal">
      <formula>"Masteragent"</formula>
    </cfRule>
  </conditionalFormatting>
  <conditionalFormatting sqref="G21">
    <cfRule type="cellIs" dxfId="41" priority="14" operator="equal">
      <formula>"Masteragent"</formula>
    </cfRule>
  </conditionalFormatting>
  <conditionalFormatting sqref="G19">
    <cfRule type="cellIs" dxfId="40" priority="13" operator="equal">
      <formula>"Masteragent"</formula>
    </cfRule>
  </conditionalFormatting>
  <conditionalFormatting sqref="G17">
    <cfRule type="cellIs" dxfId="39" priority="12" operator="equal">
      <formula>"Masteragent"</formula>
    </cfRule>
  </conditionalFormatting>
  <conditionalFormatting sqref="G14">
    <cfRule type="cellIs" dxfId="38" priority="11" operator="equal">
      <formula>"Masteragent"</formula>
    </cfRule>
  </conditionalFormatting>
  <conditionalFormatting sqref="G15">
    <cfRule type="cellIs" dxfId="37" priority="10" operator="equal">
      <formula>"Masteragent"</formula>
    </cfRule>
  </conditionalFormatting>
  <conditionalFormatting sqref="G64">
    <cfRule type="cellIs" dxfId="36" priority="9" operator="equal">
      <formula>"Masteragent"</formula>
    </cfRule>
  </conditionalFormatting>
  <conditionalFormatting sqref="G66">
    <cfRule type="cellIs" dxfId="35" priority="8" operator="equal">
      <formula>"Masteragent"</formula>
    </cfRule>
  </conditionalFormatting>
  <conditionalFormatting sqref="G68">
    <cfRule type="cellIs" dxfId="34" priority="7" operator="equal">
      <formula>"Masteragent"</formula>
    </cfRule>
  </conditionalFormatting>
  <conditionalFormatting sqref="G70">
    <cfRule type="cellIs" dxfId="33" priority="6" operator="equal">
      <formula>"Masteragent"</formula>
    </cfRule>
  </conditionalFormatting>
  <conditionalFormatting sqref="G72">
    <cfRule type="cellIs" dxfId="32" priority="5" operator="equal">
      <formula>"Masteragent"</formula>
    </cfRule>
  </conditionalFormatting>
  <conditionalFormatting sqref="G78">
    <cfRule type="cellIs" dxfId="31" priority="4" operator="equal">
      <formula>"Masteragent"</formula>
    </cfRule>
  </conditionalFormatting>
  <conditionalFormatting sqref="G80">
    <cfRule type="cellIs" dxfId="30" priority="3" operator="equal">
      <formula>"Masteragent"</formula>
    </cfRule>
  </conditionalFormatting>
  <conditionalFormatting sqref="G82">
    <cfRule type="cellIs" dxfId="29" priority="2" operator="equal">
      <formula>"Masteragent"</formula>
    </cfRule>
  </conditionalFormatting>
  <conditionalFormatting sqref="G84">
    <cfRule type="cellIs" dxfId="28" priority="1" operator="equal">
      <formula>"Masteragent"</formula>
    </cfRule>
  </conditionalFormatting>
  <dataValidations count="2">
    <dataValidation type="list" allowBlank="1" showInputMessage="1" showErrorMessage="1" sqref="G59 G20 G61:G62">
      <formula1>YN</formula1>
    </dataValidation>
    <dataValidation type="list" allowBlank="1" showInputMessage="1" showErrorMessage="1" sqref="G21 G86 G40 G28 G56 G42 G34 G36 G38 G44 G50 G54 G52 G58 G60 G13:G15 G64 G66 G68 G70 G78 G80 G82 G23 G72 G19 G48 G11 G30 G17 G84">
      <formula1>YES</formula1>
    </dataValidation>
  </dataValidations>
  <hyperlinks>
    <hyperlink ref="I137" r:id="rId2" display="http://www.gsma.com/mobilefordevelopment/wp-content/uploads/2011/02/Agent-Networks-full.pdf"/>
    <hyperlink ref="I138" r:id="rId3" display="Mobile Money for the Unbanked 101 A guide to Commercial Best Practice"/>
    <hyperlink ref="I139" r:id="rId4" display="Mobile money profitability: A digital ecosystem to drive healthy margins"/>
    <hyperlink ref="I142" r:id="rId5" display="http://www.gsma.com/mobilefordevelopment/wp-content/uploads/2012/03/keystompesassuccess4jan69.pdf"/>
    <hyperlink ref="I143" r:id="rId6" display="What should operators look for in a prospective agent?"/>
    <hyperlink ref="I144" r:id="rId7" display="http://www.gsma.com/mobilefordevelopment/wp-content/uploads/2012/03/Webinar-ENG-Slides.pdf"/>
    <hyperlink ref="I140" r:id="rId8" display="http://www.gsma.com/mobilefordevelopment/wp-content/uploads/2012/03/ssrnid1655248.pdf"/>
    <hyperlink ref="I141" r:id="rId9" display="Designing &amp; Delivering Agent Training for Mobile Money Deployments"/>
    <hyperlink ref="I145" r:id="rId10" display="http://www.gsma.com/mobilefordevelopment/accessibility-of-mobile-money-how-is-the-mobile-money-industry-helping-to-increase-access-to-financial-services"/>
    <hyperlink ref="I146" r:id="rId11" display="Managing a Mobile Money Agent Network"/>
  </hyperlinks>
  <pageMargins left="0.25" right="0.25" top="0.75" bottom="0.75" header="0.3" footer="0.3"/>
  <pageSetup paperSize="8" scale="30" orientation="landscape" r:id="rId12"/>
  <drawing r:id="rId13"/>
  <legacyDrawing r:id="rId1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B2:N75"/>
  <sheetViews>
    <sheetView showGridLines="0" showRowColHeaders="0" zoomScale="106" zoomScaleNormal="106" zoomScalePageLayoutView="75" workbookViewId="0"/>
  </sheetViews>
  <sheetFormatPr defaultColWidth="8.85546875" defaultRowHeight="16.5"/>
  <cols>
    <col min="1" max="1" width="1.28515625" style="21" customWidth="1"/>
    <col min="2" max="2" width="5.42578125" style="21" customWidth="1"/>
    <col min="3" max="3" width="2.85546875" style="92" customWidth="1"/>
    <col min="4" max="4" width="2" style="91" customWidth="1"/>
    <col min="5" max="5" width="48.7109375" style="39" customWidth="1"/>
    <col min="6" max="6" width="1.28515625" style="21" customWidth="1"/>
    <col min="7" max="7" width="10.7109375" style="21" customWidth="1"/>
    <col min="8" max="8" width="1.140625" style="21" customWidth="1"/>
    <col min="9" max="9" width="77.5703125" style="21" customWidth="1"/>
    <col min="10" max="10" width="76.85546875" style="91" hidden="1" customWidth="1"/>
    <col min="11" max="11" width="1.140625" style="21" customWidth="1"/>
    <col min="12" max="12" width="6" style="220" bestFit="1" customWidth="1"/>
    <col min="13" max="13" width="18.140625" style="21" hidden="1" customWidth="1"/>
    <col min="14" max="14" width="53.85546875" style="21" customWidth="1"/>
    <col min="15" max="16384" width="8.85546875" style="21"/>
  </cols>
  <sheetData>
    <row r="2" spans="2:14" ht="9" customHeight="1"/>
    <row r="3" spans="2:14" ht="84.75" customHeight="1">
      <c r="B3" s="20"/>
      <c r="C3" s="91"/>
    </row>
    <row r="4" spans="2:14" ht="42" customHeight="1">
      <c r="D4" s="330" t="s">
        <v>54</v>
      </c>
    </row>
    <row r="5" spans="2:14" ht="123.75" customHeight="1">
      <c r="E5" s="344" t="s">
        <v>644</v>
      </c>
      <c r="F5" s="344"/>
      <c r="G5" s="344"/>
      <c r="H5" s="344"/>
      <c r="I5" s="344"/>
    </row>
    <row r="6" spans="2:14" ht="3" customHeight="1"/>
    <row r="7" spans="2:14" ht="3" customHeight="1">
      <c r="E7" s="1"/>
    </row>
    <row r="8" spans="2:14" ht="3" customHeight="1">
      <c r="E8" s="1"/>
    </row>
    <row r="9" spans="2:14" ht="3" customHeight="1">
      <c r="E9" s="1"/>
    </row>
    <row r="10" spans="2:14" ht="3" customHeight="1">
      <c r="E10" s="1"/>
      <c r="I10" s="46" t="s">
        <v>77</v>
      </c>
    </row>
    <row r="11" spans="2:14">
      <c r="E11" s="1"/>
    </row>
    <row r="12" spans="2:14" ht="46.5" customHeight="1" thickBot="1">
      <c r="C12" s="120" t="s">
        <v>55</v>
      </c>
      <c r="I12" s="36" t="s">
        <v>38</v>
      </c>
      <c r="J12" s="36" t="s">
        <v>38</v>
      </c>
      <c r="L12" s="223" t="s">
        <v>79</v>
      </c>
      <c r="M12"/>
    </row>
    <row r="13" spans="2:14" ht="99.75" thickBot="1">
      <c r="C13" s="92">
        <v>1</v>
      </c>
      <c r="E13" s="39" t="s">
        <v>56</v>
      </c>
      <c r="G13" s="34"/>
      <c r="H13" s="46">
        <f>IF(G13="",0,1)</f>
        <v>0</v>
      </c>
      <c r="I13" s="211" t="str">
        <f>IF(G13="N/A","", IF(G13="no",J13,$I$10))</f>
        <v>No action required</v>
      </c>
      <c r="J13" s="225" t="s">
        <v>319</v>
      </c>
      <c r="K13" s="46"/>
      <c r="L13" s="308">
        <f>IF(G13="YES",M13,0)</f>
        <v>0</v>
      </c>
      <c r="M13">
        <v>2</v>
      </c>
      <c r="N13" s="343"/>
    </row>
    <row r="14" spans="2:14" ht="3" customHeight="1" thickBot="1">
      <c r="H14" s="46"/>
      <c r="I14" s="46"/>
      <c r="J14" s="226"/>
      <c r="K14" s="46"/>
      <c r="L14" s="308"/>
      <c r="M14"/>
      <c r="N14" s="343"/>
    </row>
    <row r="15" spans="2:14" ht="50.25" thickBot="1">
      <c r="C15" s="92">
        <v>2</v>
      </c>
      <c r="E15" s="209" t="s">
        <v>57</v>
      </c>
      <c r="G15" s="34"/>
      <c r="H15" s="46">
        <f t="shared" ref="H15:H49" si="0">IF(G15="",0,1)</f>
        <v>0</v>
      </c>
      <c r="I15" s="211" t="str">
        <f>IF(G15="N/A","", IF(G15="no",J15,$I$10))</f>
        <v>No action required</v>
      </c>
      <c r="J15" s="227" t="s">
        <v>297</v>
      </c>
      <c r="K15" s="46"/>
      <c r="L15" s="308">
        <f>IF(G15="YES",M15,0)</f>
        <v>0</v>
      </c>
      <c r="M15">
        <v>3</v>
      </c>
      <c r="N15" s="343"/>
    </row>
    <row r="16" spans="2:14" ht="3" customHeight="1" thickBot="1">
      <c r="H16" s="46"/>
      <c r="I16" s="46"/>
      <c r="J16" s="226"/>
      <c r="K16" s="46"/>
      <c r="L16" s="308"/>
      <c r="M16"/>
      <c r="N16" s="343"/>
    </row>
    <row r="17" spans="3:14" ht="66.75" thickBot="1">
      <c r="C17" s="92">
        <v>3</v>
      </c>
      <c r="E17" s="209" t="s">
        <v>58</v>
      </c>
      <c r="G17" s="34"/>
      <c r="H17" s="46">
        <f t="shared" si="0"/>
        <v>0</v>
      </c>
      <c r="I17" s="211" t="str">
        <f>IF(G17="N/A","", IF(G17="no",J17,$I$10))</f>
        <v>No action required</v>
      </c>
      <c r="J17" s="227" t="s">
        <v>298</v>
      </c>
      <c r="K17" s="46"/>
      <c r="L17" s="308">
        <f>IF(G17="YES",M17,0)</f>
        <v>0</v>
      </c>
      <c r="M17">
        <v>3</v>
      </c>
      <c r="N17" s="343"/>
    </row>
    <row r="18" spans="3:14" ht="3" customHeight="1" thickBot="1">
      <c r="H18" s="46"/>
      <c r="I18" s="46"/>
      <c r="J18" s="226"/>
      <c r="K18" s="46"/>
      <c r="L18" s="308"/>
      <c r="M18"/>
      <c r="N18" s="343"/>
    </row>
    <row r="19" spans="3:14" ht="50.25" thickBot="1">
      <c r="C19" s="92">
        <v>4</v>
      </c>
      <c r="E19" s="209" t="s">
        <v>59</v>
      </c>
      <c r="G19" s="34"/>
      <c r="H19" s="46">
        <f t="shared" si="0"/>
        <v>0</v>
      </c>
      <c r="I19" s="211" t="str">
        <f>IF(G19="N/A","", IF(G19="no",J19,$I$10))</f>
        <v>No action required</v>
      </c>
      <c r="J19" s="225" t="s">
        <v>299</v>
      </c>
      <c r="K19" s="46"/>
      <c r="L19" s="308">
        <f>IF(G19="YES",M19,0)</f>
        <v>0</v>
      </c>
      <c r="M19">
        <v>2</v>
      </c>
      <c r="N19" s="343"/>
    </row>
    <row r="20" spans="3:14" ht="3" customHeight="1" thickBot="1">
      <c r="H20" s="46"/>
      <c r="I20" s="46"/>
      <c r="J20" s="226"/>
      <c r="K20" s="46"/>
      <c r="L20" s="308"/>
      <c r="M20"/>
      <c r="N20" s="343"/>
    </row>
    <row r="21" spans="3:14" ht="50.25" thickBot="1">
      <c r="C21" s="92">
        <v>5</v>
      </c>
      <c r="E21" s="39" t="s">
        <v>60</v>
      </c>
      <c r="G21" s="34"/>
      <c r="H21" s="46">
        <f t="shared" si="0"/>
        <v>0</v>
      </c>
      <c r="I21" s="211" t="str">
        <f>IF(G21="N/A","", IF(G21="no",J21,$I$10))</f>
        <v>No action required</v>
      </c>
      <c r="J21" s="225" t="s">
        <v>300</v>
      </c>
      <c r="K21" s="46"/>
      <c r="L21" s="308">
        <f>IF(G21="YES",M21,0)</f>
        <v>0</v>
      </c>
      <c r="M21">
        <v>1</v>
      </c>
      <c r="N21" s="343"/>
    </row>
    <row r="22" spans="3:14" ht="3" customHeight="1" thickBot="1">
      <c r="H22" s="46"/>
      <c r="I22" s="46"/>
      <c r="J22" s="226"/>
      <c r="K22" s="46"/>
      <c r="L22" s="308"/>
      <c r="M22"/>
      <c r="N22" s="343"/>
    </row>
    <row r="23" spans="3:14" ht="83.25" thickBot="1">
      <c r="C23" s="92">
        <v>6</v>
      </c>
      <c r="E23" s="209" t="s">
        <v>301</v>
      </c>
      <c r="G23" s="34"/>
      <c r="H23" s="46">
        <f t="shared" si="0"/>
        <v>0</v>
      </c>
      <c r="I23" s="211" t="str">
        <f>IF(G23="N/A","", IF(G23="no",J23,$I$10))</f>
        <v>No action required</v>
      </c>
      <c r="J23" s="227" t="s">
        <v>320</v>
      </c>
      <c r="K23" s="46"/>
      <c r="L23" s="308">
        <f>IF(G23="YES",M23,0)</f>
        <v>0</v>
      </c>
      <c r="M23">
        <v>2</v>
      </c>
      <c r="N23" s="343"/>
    </row>
    <row r="24" spans="3:14" ht="3" customHeight="1" thickBot="1">
      <c r="H24" s="46"/>
      <c r="I24" s="46"/>
      <c r="J24" s="226"/>
      <c r="K24" s="46"/>
      <c r="L24" s="308"/>
      <c r="M24"/>
      <c r="N24" s="343"/>
    </row>
    <row r="25" spans="3:14" ht="87.75" customHeight="1" thickBot="1">
      <c r="C25" s="92">
        <v>7</v>
      </c>
      <c r="E25" s="209" t="s">
        <v>302</v>
      </c>
      <c r="G25" s="34"/>
      <c r="H25" s="46">
        <f t="shared" si="0"/>
        <v>0</v>
      </c>
      <c r="I25" s="211" t="str">
        <f>IF(G25="N/A","", IF(G25="no",J25,$I$10))</f>
        <v>No action required</v>
      </c>
      <c r="J25" s="225" t="s">
        <v>666</v>
      </c>
      <c r="K25" s="46"/>
      <c r="L25" s="308">
        <f>IF(G25="YES",M25,0)</f>
        <v>0</v>
      </c>
      <c r="M25">
        <v>3</v>
      </c>
      <c r="N25" s="343"/>
    </row>
    <row r="26" spans="3:14" ht="3" customHeight="1" thickBot="1">
      <c r="H26" s="46"/>
      <c r="I26" s="46"/>
      <c r="J26" s="226"/>
      <c r="K26" s="46"/>
      <c r="L26" s="308"/>
      <c r="M26"/>
      <c r="N26" s="343"/>
    </row>
    <row r="27" spans="3:14" ht="33.75" thickBot="1">
      <c r="C27" s="92">
        <v>8</v>
      </c>
      <c r="E27" s="209" t="s">
        <v>78</v>
      </c>
      <c r="G27" s="34"/>
      <c r="H27" s="46">
        <f t="shared" si="0"/>
        <v>0</v>
      </c>
      <c r="I27" s="211" t="str">
        <f>IF(G27="N/A","", IF(G27="no",J27,$I$10))</f>
        <v>No action required</v>
      </c>
      <c r="J27" s="225" t="s">
        <v>303</v>
      </c>
      <c r="K27" s="46"/>
      <c r="L27" s="308">
        <f>IF(G27="YES",M27,0)</f>
        <v>0</v>
      </c>
      <c r="M27">
        <v>3</v>
      </c>
      <c r="N27" s="343"/>
    </row>
    <row r="28" spans="3:14">
      <c r="H28" s="46"/>
      <c r="J28" s="226"/>
      <c r="K28" s="46"/>
      <c r="L28" s="308"/>
    </row>
    <row r="29" spans="3:14" ht="17.25" thickBot="1">
      <c r="H29" s="46"/>
      <c r="I29" s="75" t="s">
        <v>159</v>
      </c>
      <c r="J29" s="228" t="s">
        <v>159</v>
      </c>
      <c r="K29" s="229"/>
      <c r="L29" s="310">
        <f>SUM(L13:L27)</f>
        <v>0</v>
      </c>
      <c r="M29">
        <f>SUM(M13:M27)</f>
        <v>19</v>
      </c>
    </row>
    <row r="30" spans="3:14" ht="18" thickTop="1" thickBot="1">
      <c r="C30" s="120" t="s">
        <v>44</v>
      </c>
      <c r="H30" s="46"/>
      <c r="I30" s="214"/>
      <c r="J30" s="226"/>
      <c r="K30" s="46"/>
      <c r="L30" s="308"/>
    </row>
    <row r="31" spans="3:14" ht="99.75" thickBot="1">
      <c r="C31" s="120">
        <v>1</v>
      </c>
      <c r="E31" s="39" t="s">
        <v>321</v>
      </c>
      <c r="G31" s="34"/>
      <c r="H31" s="46">
        <f t="shared" si="0"/>
        <v>0</v>
      </c>
      <c r="I31" s="211" t="str">
        <f>IF(G31="N/A","", IF(G31="no",J31,$I$10))</f>
        <v>No action required</v>
      </c>
      <c r="J31" s="230" t="s">
        <v>322</v>
      </c>
      <c r="K31" s="46"/>
      <c r="L31" s="308">
        <f>IF(G31="YES",M31,0)</f>
        <v>0</v>
      </c>
      <c r="M31" s="21">
        <v>2</v>
      </c>
    </row>
    <row r="32" spans="3:14" ht="3" customHeight="1" thickBot="1">
      <c r="C32" s="120"/>
      <c r="H32" s="46"/>
      <c r="I32" s="214"/>
      <c r="J32" s="226"/>
      <c r="K32" s="46"/>
      <c r="L32" s="308"/>
    </row>
    <row r="33" spans="3:13" ht="149.25" thickBot="1">
      <c r="C33" s="92">
        <v>2</v>
      </c>
      <c r="E33" s="39" t="s">
        <v>304</v>
      </c>
      <c r="G33" s="34"/>
      <c r="H33" s="46">
        <f t="shared" si="0"/>
        <v>0</v>
      </c>
      <c r="I33" s="211" t="str">
        <f>IF(G33="N/A","", IF(G33="no",J33,$I$10))</f>
        <v>No action required</v>
      </c>
      <c r="J33" s="230" t="s">
        <v>305</v>
      </c>
      <c r="K33" s="46"/>
      <c r="L33" s="308">
        <f>IF(G33="YES",M33,0)</f>
        <v>0</v>
      </c>
      <c r="M33" s="21">
        <v>3</v>
      </c>
    </row>
    <row r="34" spans="3:13" ht="3" customHeight="1">
      <c r="G34" s="40"/>
      <c r="H34" s="46"/>
      <c r="I34" s="216"/>
      <c r="J34" s="226"/>
      <c r="K34" s="46"/>
      <c r="L34" s="308"/>
    </row>
    <row r="35" spans="3:13" ht="17.25" thickBot="1">
      <c r="H35" s="46"/>
      <c r="I35" s="75" t="s">
        <v>180</v>
      </c>
      <c r="J35" s="231"/>
      <c r="K35" s="229"/>
      <c r="L35" s="310">
        <f>SUM(L31:L34)</f>
        <v>0</v>
      </c>
      <c r="M35" s="21">
        <f>SUM(M31:M34)</f>
        <v>5</v>
      </c>
    </row>
    <row r="36" spans="3:13" ht="3" customHeight="1" thickTop="1">
      <c r="H36" s="46"/>
      <c r="I36" s="46"/>
      <c r="J36" s="226"/>
      <c r="K36" s="46"/>
      <c r="L36" s="308"/>
    </row>
    <row r="37" spans="3:13">
      <c r="H37" s="46"/>
      <c r="I37" s="46"/>
      <c r="J37" s="226"/>
      <c r="K37" s="46"/>
      <c r="L37" s="308"/>
    </row>
    <row r="38" spans="3:13" ht="3" customHeight="1">
      <c r="H38" s="46"/>
      <c r="I38" s="46"/>
      <c r="J38" s="226"/>
      <c r="K38" s="46"/>
      <c r="L38" s="308"/>
    </row>
    <row r="39" spans="3:13">
      <c r="H39" s="46"/>
      <c r="I39" s="46"/>
      <c r="J39" s="226"/>
      <c r="K39" s="46"/>
      <c r="L39" s="308"/>
    </row>
    <row r="40" spans="3:13" ht="17.25" thickBot="1">
      <c r="C40" s="120" t="s">
        <v>81</v>
      </c>
      <c r="G40" s="40"/>
      <c r="H40" s="46"/>
      <c r="I40" s="216"/>
      <c r="J40" s="226"/>
      <c r="K40" s="46"/>
      <c r="L40" s="308"/>
    </row>
    <row r="41" spans="3:13" ht="50.25" thickBot="1">
      <c r="C41" s="120">
        <v>1</v>
      </c>
      <c r="E41" s="39" t="s">
        <v>53</v>
      </c>
      <c r="G41" s="34"/>
      <c r="H41" s="46">
        <f t="shared" si="0"/>
        <v>0</v>
      </c>
      <c r="I41" s="211" t="str">
        <f>IF(G41="N/A","", IF(G41="no",J41,$I$10))</f>
        <v>No action required</v>
      </c>
      <c r="J41" s="230" t="s">
        <v>62</v>
      </c>
      <c r="K41" s="46"/>
      <c r="L41" s="308">
        <f>IF(G41="YES",M41,0)</f>
        <v>0</v>
      </c>
      <c r="M41" s="21">
        <v>2</v>
      </c>
    </row>
    <row r="42" spans="3:13" ht="3" customHeight="1" thickBot="1">
      <c r="C42" s="120"/>
      <c r="H42" s="46"/>
      <c r="I42" s="214"/>
      <c r="J42" s="226"/>
      <c r="K42" s="46"/>
      <c r="L42" s="308"/>
    </row>
    <row r="43" spans="3:13" ht="66.75" thickBot="1">
      <c r="C43" s="92">
        <v>2</v>
      </c>
      <c r="E43" s="39" t="s">
        <v>306</v>
      </c>
      <c r="G43" s="34"/>
      <c r="H43" s="46">
        <f t="shared" si="0"/>
        <v>0</v>
      </c>
      <c r="I43" s="211" t="str">
        <f>IF(G43="N/A","", IF(G43="no",J43,$I$10))</f>
        <v>No action required</v>
      </c>
      <c r="J43" s="230" t="s">
        <v>307</v>
      </c>
      <c r="K43" s="46"/>
      <c r="L43" s="308">
        <f>IF(G43="YES",M43,0)</f>
        <v>0</v>
      </c>
      <c r="M43" s="21">
        <v>2</v>
      </c>
    </row>
    <row r="44" spans="3:13" ht="3" customHeight="1" thickBot="1">
      <c r="G44" s="40"/>
      <c r="H44" s="46"/>
      <c r="I44" s="216"/>
      <c r="J44" s="226"/>
      <c r="K44" s="46"/>
      <c r="L44" s="308"/>
    </row>
    <row r="45" spans="3:13" ht="83.25" thickBot="1">
      <c r="C45" s="92">
        <v>3</v>
      </c>
      <c r="E45" s="39" t="s">
        <v>308</v>
      </c>
      <c r="G45" s="34"/>
      <c r="H45" s="46">
        <f t="shared" si="0"/>
        <v>0</v>
      </c>
      <c r="I45" s="211" t="str">
        <f>IF(G45="N/A","", IF(G45="no",J45,$I$10))</f>
        <v>No action required</v>
      </c>
      <c r="J45" s="230" t="s">
        <v>323</v>
      </c>
      <c r="K45" s="46"/>
      <c r="L45" s="308">
        <f>IF(G45="YES",M45,0)</f>
        <v>0</v>
      </c>
      <c r="M45" s="21">
        <v>2</v>
      </c>
    </row>
    <row r="46" spans="3:13" ht="3" customHeight="1" thickBot="1">
      <c r="G46" s="40"/>
      <c r="H46" s="46"/>
      <c r="I46" s="216"/>
      <c r="J46" s="226"/>
      <c r="K46" s="46"/>
      <c r="L46" s="308"/>
    </row>
    <row r="47" spans="3:13" ht="50.25" thickBot="1">
      <c r="C47" s="92">
        <v>4</v>
      </c>
      <c r="E47" s="39" t="s">
        <v>309</v>
      </c>
      <c r="G47" s="34"/>
      <c r="H47" s="46">
        <f t="shared" si="0"/>
        <v>0</v>
      </c>
      <c r="I47" s="211" t="str">
        <f>IF(G47="N/A","", IF(G47="no",J47,$I$10))</f>
        <v>No action required</v>
      </c>
      <c r="J47" s="230" t="s">
        <v>310</v>
      </c>
      <c r="K47" s="46"/>
      <c r="L47" s="308">
        <f>IF(G47="YES",M47,0)</f>
        <v>0</v>
      </c>
      <c r="M47" s="21">
        <v>1</v>
      </c>
    </row>
    <row r="48" spans="3:13" ht="3" customHeight="1" thickBot="1">
      <c r="G48" s="40"/>
      <c r="H48" s="46"/>
      <c r="I48" s="216"/>
      <c r="J48" s="226"/>
      <c r="K48" s="46"/>
      <c r="L48" s="308"/>
    </row>
    <row r="49" spans="3:14" ht="33.75" thickBot="1">
      <c r="C49" s="92">
        <v>5</v>
      </c>
      <c r="E49" s="39" t="s">
        <v>156</v>
      </c>
      <c r="G49" s="34"/>
      <c r="H49" s="46">
        <f t="shared" si="0"/>
        <v>0</v>
      </c>
      <c r="I49" s="211" t="str">
        <f>IF(G49="N/A","", IF(G49="no",J49,$I$10))</f>
        <v>No action required</v>
      </c>
      <c r="J49" s="230" t="s">
        <v>311</v>
      </c>
      <c r="K49" s="46"/>
      <c r="L49" s="308">
        <f>IF(G49="YES",M49,0)</f>
        <v>0</v>
      </c>
      <c r="M49" s="21">
        <v>1</v>
      </c>
    </row>
    <row r="50" spans="3:14" ht="3" customHeight="1">
      <c r="G50" s="40"/>
      <c r="I50" s="45"/>
    </row>
    <row r="51" spans="3:14" ht="17.25" thickBot="1">
      <c r="E51" s="119"/>
      <c r="H51" s="21">
        <f>SUM(H13:H49)</f>
        <v>0</v>
      </c>
      <c r="I51" s="75" t="s">
        <v>164</v>
      </c>
      <c r="J51" s="114"/>
      <c r="K51" s="76"/>
      <c r="L51" s="310">
        <f>SUM(L41:L49)</f>
        <v>0</v>
      </c>
      <c r="M51" s="21">
        <f>SUM(M41:M49)</f>
        <v>8</v>
      </c>
    </row>
    <row r="52" spans="3:14" ht="17.25" thickTop="1"/>
    <row r="54" spans="3:14">
      <c r="I54" s="33" t="s">
        <v>205</v>
      </c>
    </row>
    <row r="55" spans="3:14">
      <c r="I55" s="70" t="s">
        <v>231</v>
      </c>
      <c r="K55" s="70"/>
    </row>
    <row r="56" spans="3:14" ht="18" customHeight="1">
      <c r="E56" s="1"/>
      <c r="I56" s="90" t="s">
        <v>232</v>
      </c>
      <c r="N56"/>
    </row>
    <row r="57" spans="3:14" ht="18" customHeight="1">
      <c r="E57" s="1"/>
      <c r="I57" s="90" t="s">
        <v>207</v>
      </c>
      <c r="N57"/>
    </row>
    <row r="58" spans="3:14" s="91" customFormat="1" ht="17.100000000000001" customHeight="1">
      <c r="C58" s="92"/>
      <c r="E58" s="1"/>
      <c r="I58" s="90" t="s">
        <v>206</v>
      </c>
      <c r="L58" s="220"/>
      <c r="N58" s="1"/>
    </row>
    <row r="59" spans="3:14">
      <c r="E59" s="1"/>
      <c r="I59" s="87" t="s">
        <v>318</v>
      </c>
      <c r="N59"/>
    </row>
    <row r="60" spans="3:14">
      <c r="E60" s="1"/>
      <c r="I60" s="70" t="s">
        <v>215</v>
      </c>
      <c r="N60"/>
    </row>
    <row r="61" spans="3:14">
      <c r="E61" s="1"/>
      <c r="I61" s="70" t="s">
        <v>233</v>
      </c>
      <c r="N61"/>
    </row>
    <row r="62" spans="3:14">
      <c r="E62" s="1"/>
      <c r="I62" s="70" t="s">
        <v>236</v>
      </c>
    </row>
    <row r="63" spans="3:14">
      <c r="E63" s="1"/>
    </row>
    <row r="67" spans="5:10">
      <c r="J67" s="1"/>
    </row>
    <row r="72" spans="5:10" hidden="1">
      <c r="E72" s="39" t="s">
        <v>34</v>
      </c>
      <c r="G72" s="21" t="s">
        <v>34</v>
      </c>
    </row>
    <row r="73" spans="5:10" hidden="1">
      <c r="E73" s="39" t="s">
        <v>35</v>
      </c>
      <c r="G73" s="21" t="s">
        <v>35</v>
      </c>
    </row>
    <row r="74" spans="5:10" hidden="1">
      <c r="E74" s="39" t="s">
        <v>37</v>
      </c>
      <c r="G74" s="21" t="s">
        <v>36</v>
      </c>
    </row>
    <row r="75" spans="5:10" ht="14.25" hidden="1" customHeight="1">
      <c r="E75" s="39" t="s">
        <v>36</v>
      </c>
    </row>
  </sheetData>
  <customSheetViews>
    <customSheetView guid="{EC11A524-C9E1-4F81-B811-06C3EABA226A}" showGridLines="0" fitToPage="1" topLeftCell="A8">
      <selection activeCell="I14" sqref="I14"/>
      <pageMargins left="0.25" right="0.25" top="0.75" bottom="0.75" header="0.3" footer="0.3"/>
      <pageSetup paperSize="8" scale="26" orientation="landscape" r:id="rId1"/>
    </customSheetView>
    <customSheetView guid="{E0251001-9DD1-984A-A81A-AE654AF714A6}" showGridLines="0" topLeftCell="A2">
      <selection activeCell="E2" sqref="E2"/>
      <pageMargins left="0.7" right="0.7" top="0.75" bottom="0.75" header="0.3" footer="0.3"/>
      <pageSetup paperSize="9" orientation="portrait"/>
    </customSheetView>
    <customSheetView guid="{5F0FA797-6F13-A540-A4C8-CA37CDB700E2}" scale="75" showGridLines="0">
      <selection activeCell="E86" sqref="E86"/>
      <pageMargins left="0.7" right="0.7" top="0.75" bottom="0.75" header="0.3" footer="0.3"/>
      <pageSetup paperSize="9" orientation="portrait"/>
    </customSheetView>
  </customSheetViews>
  <mergeCells count="2">
    <mergeCell ref="N13:N27"/>
    <mergeCell ref="E5:I5"/>
  </mergeCells>
  <conditionalFormatting sqref="G13">
    <cfRule type="cellIs" dxfId="27" priority="32" operator="equal">
      <formula>"Masteragent"</formula>
    </cfRule>
  </conditionalFormatting>
  <conditionalFormatting sqref="I13:L51">
    <cfRule type="expression" dxfId="26" priority="16">
      <formula>$H$51=15</formula>
    </cfRule>
  </conditionalFormatting>
  <conditionalFormatting sqref="G15">
    <cfRule type="cellIs" dxfId="25" priority="15" operator="equal">
      <formula>"Masteragent"</formula>
    </cfRule>
  </conditionalFormatting>
  <conditionalFormatting sqref="G17">
    <cfRule type="cellIs" dxfId="24" priority="14" operator="equal">
      <formula>"Masteragent"</formula>
    </cfRule>
  </conditionalFormatting>
  <conditionalFormatting sqref="G19">
    <cfRule type="cellIs" dxfId="23" priority="13" operator="equal">
      <formula>"Masteragent"</formula>
    </cfRule>
  </conditionalFormatting>
  <conditionalFormatting sqref="G21">
    <cfRule type="cellIs" dxfId="22" priority="12" operator="equal">
      <formula>"Masteragent"</formula>
    </cfRule>
  </conditionalFormatting>
  <conditionalFormatting sqref="G23">
    <cfRule type="cellIs" dxfId="21" priority="11" operator="equal">
      <formula>"Masteragent"</formula>
    </cfRule>
  </conditionalFormatting>
  <conditionalFormatting sqref="G25">
    <cfRule type="cellIs" dxfId="20" priority="10" operator="equal">
      <formula>"Masteragent"</formula>
    </cfRule>
  </conditionalFormatting>
  <conditionalFormatting sqref="G27">
    <cfRule type="cellIs" dxfId="19" priority="9" operator="equal">
      <formula>"Masteragent"</formula>
    </cfRule>
  </conditionalFormatting>
  <conditionalFormatting sqref="G31">
    <cfRule type="cellIs" dxfId="18" priority="8" operator="equal">
      <formula>"Masteragent"</formula>
    </cfRule>
  </conditionalFormatting>
  <conditionalFormatting sqref="G33">
    <cfRule type="cellIs" dxfId="17" priority="6" operator="equal">
      <formula>"Masteragent"</formula>
    </cfRule>
  </conditionalFormatting>
  <conditionalFormatting sqref="G41">
    <cfRule type="cellIs" dxfId="16" priority="5" operator="equal">
      <formula>"Masteragent"</formula>
    </cfRule>
  </conditionalFormatting>
  <conditionalFormatting sqref="G43">
    <cfRule type="cellIs" dxfId="15" priority="4" operator="equal">
      <formula>"Masteragent"</formula>
    </cfRule>
  </conditionalFormatting>
  <conditionalFormatting sqref="G45">
    <cfRule type="cellIs" dxfId="14" priority="3" operator="equal">
      <formula>"Masteragent"</formula>
    </cfRule>
  </conditionalFormatting>
  <conditionalFormatting sqref="G47">
    <cfRule type="cellIs" dxfId="13" priority="2" operator="equal">
      <formula>"Masteragent"</formula>
    </cfRule>
  </conditionalFormatting>
  <conditionalFormatting sqref="G49">
    <cfRule type="cellIs" dxfId="12" priority="1" operator="equal">
      <formula>"Masteragent"</formula>
    </cfRule>
  </conditionalFormatting>
  <dataValidations count="2">
    <dataValidation type="list" allowBlank="1" showInputMessage="1" showErrorMessage="1" sqref="G34">
      <formula1>YN</formula1>
    </dataValidation>
    <dataValidation type="list" allowBlank="1" showInputMessage="1" showErrorMessage="1" sqref="G13 G23 G33 G15 G17 G19 G21 G25 G27 G41 G43 G45 G47 G31 G49">
      <formula1>YES</formula1>
    </dataValidation>
  </dataValidations>
  <hyperlinks>
    <hyperlink ref="I55" r:id="rId2" display="Organisational Design to Succeed in Mobile Money Author: Philip Levin"/>
    <hyperlink ref="I56" r:id="rId3" display="http://www.gsma.com/mobilefordevelopment/wp-content/uploads/2013/06/2013_MMU_Platforms-for-Successful-Mobile-Money-Services.pdf"/>
    <hyperlink ref="I59" r:id="rId4" display="IFC: Measuring Call Center Performance "/>
    <hyperlink ref="I58" r:id="rId5" display="http://www.ifc.org/wps/wcm/connect/8f95ad804cf85c69872ec7f81ee631cc/Tool+9.1.+Designing+%26+Building+a+Call+Center.pdf?MOD=AJPERES"/>
    <hyperlink ref="I57" r:id="rId6"/>
    <hyperlink ref="I60" r:id="rId7"/>
    <hyperlink ref="I61" r:id="rId8" display="http://www.gsma.com/mobilefordevelopment/wp-content/uploads/2013/10/KPIs-in-Mobile-Money_A-Reference-Guide.pdf"/>
    <hyperlink ref="I62" r:id="rId9" display="http://www.gsma.com/mobilefordevelopment/wp-content/uploads/2012/10/2012_MMU_Managing-the-risk-of-fraud-in-mobile-money.pdf"/>
  </hyperlinks>
  <pageMargins left="0.25" right="0.25" top="0.75" bottom="0.75" header="0.3" footer="0.3"/>
  <pageSetup paperSize="8" scale="26" orientation="landscape" r:id="rId10"/>
  <drawing r:id="rId11"/>
  <legacyDrawing r:id="rId1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3:M68"/>
  <sheetViews>
    <sheetView showGridLines="0" showRowColHeaders="0" zoomScale="106" zoomScaleNormal="106" zoomScalePageLayoutView="75" workbookViewId="0"/>
  </sheetViews>
  <sheetFormatPr defaultColWidth="8.85546875" defaultRowHeight="16.5"/>
  <cols>
    <col min="1" max="1" width="0.7109375" style="21" customWidth="1"/>
    <col min="2" max="2" width="4.85546875" style="91" customWidth="1"/>
    <col min="3" max="3" width="1.140625" style="91" customWidth="1"/>
    <col min="4" max="4" width="43.7109375" style="209" bestFit="1" customWidth="1"/>
    <col min="5" max="5" width="0.85546875" style="21" customWidth="1"/>
    <col min="6" max="6" width="8.42578125" style="28" customWidth="1"/>
    <col min="7" max="7" width="0.85546875" style="21" customWidth="1"/>
    <col min="8" max="8" width="90.5703125" style="21" customWidth="1"/>
    <col min="9" max="9" width="84.7109375" style="39" hidden="1" customWidth="1"/>
    <col min="10" max="10" width="0.85546875" style="21" customWidth="1"/>
    <col min="11" max="11" width="5" style="21" customWidth="1"/>
    <col min="12" max="12" width="8.85546875" style="21" hidden="1" customWidth="1"/>
    <col min="13" max="16384" width="8.85546875" style="21"/>
  </cols>
  <sheetData>
    <row r="3" spans="2:12" ht="64.5" customHeight="1"/>
    <row r="4" spans="2:12" ht="99.95" customHeight="1">
      <c r="C4" s="331" t="s">
        <v>43</v>
      </c>
      <c r="D4" s="327"/>
    </row>
    <row r="5" spans="2:12" ht="2.25" customHeight="1">
      <c r="C5" s="224"/>
      <c r="D5" s="116"/>
    </row>
    <row r="6" spans="2:12" ht="141" customHeight="1">
      <c r="D6" s="340" t="s">
        <v>643</v>
      </c>
      <c r="E6" s="340"/>
      <c r="F6" s="340"/>
      <c r="G6" s="340"/>
      <c r="H6" s="340"/>
      <c r="I6" s="340"/>
    </row>
    <row r="8" spans="2:12">
      <c r="H8" s="46" t="s">
        <v>77</v>
      </c>
    </row>
    <row r="9" spans="2:12">
      <c r="C9" s="36" t="s">
        <v>152</v>
      </c>
      <c r="H9" s="33" t="s">
        <v>641</v>
      </c>
      <c r="K9" s="33" t="s">
        <v>79</v>
      </c>
    </row>
    <row r="10" spans="2:12" ht="17.25" thickBot="1">
      <c r="C10" s="36"/>
      <c r="H10" s="33"/>
    </row>
    <row r="11" spans="2:12" ht="33.75" thickBot="1">
      <c r="B11" s="91">
        <v>1</v>
      </c>
      <c r="D11" s="209" t="s">
        <v>282</v>
      </c>
      <c r="F11" s="324"/>
      <c r="G11" s="46">
        <f>IF(F11="",0,1)</f>
        <v>0</v>
      </c>
      <c r="H11" s="211" t="str">
        <f>IF(F11="N/A","", IF(F11="no",I11,$H$8))</f>
        <v>No action required</v>
      </c>
      <c r="I11" s="39" t="s">
        <v>283</v>
      </c>
      <c r="K11" s="46">
        <f>IF(F11="YES",L11,0)</f>
        <v>0</v>
      </c>
      <c r="L11" s="21">
        <v>3</v>
      </c>
    </row>
    <row r="12" spans="2:12" ht="3" customHeight="1" thickBot="1">
      <c r="F12" s="325"/>
      <c r="G12" s="46"/>
      <c r="H12" s="46"/>
      <c r="K12" s="46"/>
    </row>
    <row r="13" spans="2:12" ht="83.25" thickBot="1">
      <c r="B13" s="91">
        <v>2</v>
      </c>
      <c r="D13" s="209" t="s">
        <v>284</v>
      </c>
      <c r="F13" s="324"/>
      <c r="G13" s="46">
        <f t="shared" ref="G13:G30" si="0">IF(F13="",0,1)</f>
        <v>0</v>
      </c>
      <c r="H13" s="211" t="str">
        <f>IF(F13="N/A","", IF(F13="no",I13,$H$8))</f>
        <v>No action required</v>
      </c>
      <c r="I13" s="49" t="s">
        <v>324</v>
      </c>
      <c r="K13" s="46">
        <f>IF(F13="YES",L13,0)</f>
        <v>0</v>
      </c>
      <c r="L13" s="21">
        <v>2</v>
      </c>
    </row>
    <row r="14" spans="2:12" ht="3" customHeight="1" thickBot="1">
      <c r="F14" s="325"/>
      <c r="G14" s="46"/>
      <c r="H14" s="46"/>
      <c r="K14" s="46"/>
    </row>
    <row r="15" spans="2:12" ht="66.75" thickBot="1">
      <c r="B15" s="91">
        <v>3</v>
      </c>
      <c r="D15" s="209" t="s">
        <v>285</v>
      </c>
      <c r="F15" s="324"/>
      <c r="G15" s="46">
        <f t="shared" si="0"/>
        <v>0</v>
      </c>
      <c r="H15" s="211" t="str">
        <f>IF(F15="N/A","", IF(F15="no",I15,$H$8))</f>
        <v>No action required</v>
      </c>
      <c r="I15" s="49" t="s">
        <v>286</v>
      </c>
      <c r="K15" s="46">
        <f>IF(F15="YES",L15,0)</f>
        <v>0</v>
      </c>
      <c r="L15" s="21">
        <v>1</v>
      </c>
    </row>
    <row r="16" spans="2:12" ht="3" customHeight="1" thickBot="1">
      <c r="F16" s="325"/>
      <c r="G16" s="46"/>
      <c r="H16" s="46"/>
      <c r="K16" s="46"/>
    </row>
    <row r="17" spans="2:13" ht="83.25" thickBot="1">
      <c r="B17" s="91">
        <v>4</v>
      </c>
      <c r="D17" s="209" t="s">
        <v>287</v>
      </c>
      <c r="F17" s="324"/>
      <c r="G17" s="46">
        <f t="shared" si="0"/>
        <v>0</v>
      </c>
      <c r="H17" s="211" t="str">
        <f>IF(F17="N/A","", IF(F17="no",I17,$H$8))</f>
        <v>No action required</v>
      </c>
      <c r="I17" s="49" t="s">
        <v>288</v>
      </c>
      <c r="K17" s="46">
        <f>IF(F17="YES",L17,0)</f>
        <v>0</v>
      </c>
      <c r="L17" s="21">
        <v>1</v>
      </c>
    </row>
    <row r="18" spans="2:13" ht="3" customHeight="1" thickBot="1">
      <c r="F18" s="325"/>
      <c r="G18" s="46"/>
      <c r="H18" s="46"/>
      <c r="K18" s="46"/>
    </row>
    <row r="19" spans="2:13" ht="66.75" thickBot="1">
      <c r="B19" s="91">
        <v>5</v>
      </c>
      <c r="C19" s="36"/>
      <c r="D19" s="209" t="s">
        <v>153</v>
      </c>
      <c r="F19" s="324"/>
      <c r="G19" s="46">
        <f t="shared" si="0"/>
        <v>0</v>
      </c>
      <c r="H19" s="211" t="str">
        <f>IF(F19="N/A","", IF(F19="no",I19,$H$8))</f>
        <v>No action required</v>
      </c>
      <c r="I19" s="49" t="s">
        <v>289</v>
      </c>
      <c r="K19" s="46">
        <f>IF(F19="YES",L19,0)</f>
        <v>0</v>
      </c>
      <c r="L19" s="21">
        <v>3</v>
      </c>
    </row>
    <row r="20" spans="2:13" ht="17.25" thickBot="1">
      <c r="C20" s="36"/>
      <c r="F20" s="325"/>
      <c r="G20" s="46"/>
      <c r="H20" s="75" t="s">
        <v>181</v>
      </c>
      <c r="I20" s="115"/>
      <c r="J20" s="76"/>
      <c r="K20" s="318">
        <f>SUM(K11:K19)</f>
        <v>0</v>
      </c>
      <c r="L20" s="76">
        <f>SUM(L11:M19)</f>
        <v>10</v>
      </c>
    </row>
    <row r="21" spans="2:13" ht="23.25" customHeight="1" thickTop="1" thickBot="1">
      <c r="C21" s="36" t="s">
        <v>80</v>
      </c>
      <c r="D21" s="91"/>
      <c r="F21" s="325"/>
      <c r="G21" s="46"/>
    </row>
    <row r="22" spans="2:13" ht="66.75" thickBot="1">
      <c r="B22" s="91">
        <v>1</v>
      </c>
      <c r="C22" s="36"/>
      <c r="D22" s="209" t="s">
        <v>291</v>
      </c>
      <c r="F22" s="324"/>
      <c r="G22" s="46">
        <f t="shared" si="0"/>
        <v>0</v>
      </c>
      <c r="H22" s="211" t="str">
        <f>IF(F22="N/A","", IF(F22="no",I22,$H$8))</f>
        <v>No action required</v>
      </c>
      <c r="I22" s="49" t="s">
        <v>290</v>
      </c>
      <c r="K22" s="46">
        <f>IF(F22="YES",L22,0)</f>
        <v>0</v>
      </c>
      <c r="L22" s="21">
        <v>3</v>
      </c>
    </row>
    <row r="23" spans="2:13" ht="3" customHeight="1" thickBot="1">
      <c r="C23" s="36"/>
      <c r="F23" s="325"/>
      <c r="G23" s="46"/>
      <c r="H23" s="46"/>
      <c r="K23" s="46"/>
    </row>
    <row r="24" spans="2:13" ht="33.75" thickBot="1">
      <c r="B24" s="91">
        <v>2</v>
      </c>
      <c r="C24" s="36"/>
      <c r="D24" s="209" t="s">
        <v>292</v>
      </c>
      <c r="F24" s="324"/>
      <c r="G24" s="46">
        <f t="shared" si="0"/>
        <v>0</v>
      </c>
      <c r="H24" s="211" t="str">
        <f>IF(F24="N/A","", IF(F24="no",I24,$H$8))</f>
        <v>No action required</v>
      </c>
      <c r="I24" s="49" t="s">
        <v>293</v>
      </c>
      <c r="K24" s="46">
        <f>IF(F24="YES",L24,0)</f>
        <v>0</v>
      </c>
      <c r="L24" s="21">
        <v>2</v>
      </c>
    </row>
    <row r="25" spans="2:13" ht="3" customHeight="1" thickBot="1">
      <c r="C25" s="36"/>
      <c r="F25" s="325"/>
      <c r="G25" s="46"/>
      <c r="H25" s="46"/>
      <c r="K25" s="46"/>
    </row>
    <row r="26" spans="2:13" ht="66.75" thickBot="1">
      <c r="B26" s="91">
        <v>3</v>
      </c>
      <c r="C26" s="36"/>
      <c r="D26" s="209" t="s">
        <v>294</v>
      </c>
      <c r="F26" s="324"/>
      <c r="G26" s="46">
        <f t="shared" si="0"/>
        <v>0</v>
      </c>
      <c r="H26" s="211" t="str">
        <f>IF(F26="N/A","", IF(F26="no",I26,$H$8))</f>
        <v>No action required</v>
      </c>
      <c r="I26" s="117" t="s">
        <v>325</v>
      </c>
      <c r="K26" s="46">
        <f>IF(F26="YES",L26,0)</f>
        <v>0</v>
      </c>
      <c r="L26" s="21">
        <v>1</v>
      </c>
    </row>
    <row r="27" spans="2:13" ht="3" customHeight="1" thickBot="1">
      <c r="C27" s="36"/>
      <c r="F27" s="325"/>
      <c r="G27" s="46"/>
      <c r="H27" s="46"/>
      <c r="K27" s="46"/>
    </row>
    <row r="28" spans="2:13" ht="50.25" thickBot="1">
      <c r="B28" s="91">
        <v>4</v>
      </c>
      <c r="C28" s="36"/>
      <c r="D28" s="209" t="s">
        <v>295</v>
      </c>
      <c r="F28" s="324"/>
      <c r="G28" s="46">
        <f t="shared" si="0"/>
        <v>0</v>
      </c>
      <c r="H28" s="211" t="str">
        <f>IF(F28="N/A","", IF(F28="no",I28,$H$8))</f>
        <v>No action required</v>
      </c>
      <c r="I28" s="49" t="s">
        <v>326</v>
      </c>
      <c r="K28" s="46">
        <f>IF(F28="YES",L28,0)</f>
        <v>0</v>
      </c>
      <c r="L28" s="21">
        <v>1</v>
      </c>
    </row>
    <row r="29" spans="2:13" customFormat="1" ht="3" customHeight="1" thickBot="1">
      <c r="B29" s="1"/>
      <c r="C29" s="1"/>
      <c r="D29" s="1"/>
      <c r="F29" s="326"/>
      <c r="G29" s="46"/>
      <c r="H29" s="212"/>
      <c r="I29" s="1"/>
      <c r="K29" s="212"/>
    </row>
    <row r="30" spans="2:13" ht="50.25" thickBot="1">
      <c r="B30" s="91">
        <v>5</v>
      </c>
      <c r="D30" s="209" t="s">
        <v>296</v>
      </c>
      <c r="F30" s="324"/>
      <c r="G30" s="46">
        <f t="shared" si="0"/>
        <v>0</v>
      </c>
      <c r="H30" s="211" t="str">
        <f>IF(F30="N/A","", IF(F30="yes",I30,$H$8))</f>
        <v>No action required</v>
      </c>
      <c r="I30" s="39" t="s">
        <v>327</v>
      </c>
      <c r="K30" s="46">
        <f>IF(F30="NO",L30,0)</f>
        <v>0</v>
      </c>
      <c r="L30" s="59">
        <v>1</v>
      </c>
      <c r="M30" s="59"/>
    </row>
    <row r="31" spans="2:13">
      <c r="G31" s="21">
        <f>SUM(G11:G30)</f>
        <v>0</v>
      </c>
      <c r="K31" s="46"/>
    </row>
    <row r="32" spans="2:13" ht="17.25" thickBot="1">
      <c r="H32" s="75" t="s">
        <v>182</v>
      </c>
      <c r="I32" s="115"/>
      <c r="J32" s="76"/>
      <c r="K32" s="318">
        <f>SUM(K22:K30)</f>
        <v>0</v>
      </c>
      <c r="L32" s="76">
        <f>SUM(L22:M31)</f>
        <v>8</v>
      </c>
    </row>
    <row r="33" spans="2:8" ht="17.25" thickTop="1">
      <c r="C33" s="36"/>
    </row>
    <row r="35" spans="2:8">
      <c r="F35" s="32" t="s">
        <v>205</v>
      </c>
    </row>
    <row r="36" spans="2:8">
      <c r="D36" s="210"/>
      <c r="F36" s="70" t="s">
        <v>212</v>
      </c>
    </row>
    <row r="37" spans="2:8">
      <c r="B37" s="118"/>
      <c r="F37" s="70" t="s">
        <v>214</v>
      </c>
    </row>
    <row r="38" spans="2:8">
      <c r="B38" s="118"/>
      <c r="F38" s="70" t="s">
        <v>213</v>
      </c>
    </row>
    <row r="39" spans="2:8">
      <c r="C39" s="36"/>
      <c r="F39" s="70" t="s">
        <v>211</v>
      </c>
    </row>
    <row r="40" spans="2:8">
      <c r="F40" s="70" t="s">
        <v>208</v>
      </c>
    </row>
    <row r="41" spans="2:8" ht="15.75" customHeight="1">
      <c r="F41" s="345" t="s">
        <v>210</v>
      </c>
      <c r="G41" s="345"/>
      <c r="H41" s="345"/>
    </row>
    <row r="42" spans="2:8" ht="30.75" customHeight="1">
      <c r="D42" s="109"/>
      <c r="F42" s="346" t="s">
        <v>209</v>
      </c>
      <c r="G42" s="346"/>
      <c r="H42" s="346"/>
    </row>
    <row r="43" spans="2:8">
      <c r="D43" s="109"/>
      <c r="F43" s="93" t="s">
        <v>217</v>
      </c>
    </row>
    <row r="44" spans="2:8">
      <c r="F44" s="93" t="s">
        <v>218</v>
      </c>
    </row>
    <row r="68" spans="3:3">
      <c r="C68" s="36"/>
    </row>
  </sheetData>
  <sheetProtection formatCells="0" formatColumns="0" formatRows="0" insertColumns="0" insertRows="0" insertHyperlinks="0" deleteColumns="0" deleteRows="0" sort="0" autoFilter="0" pivotTables="0"/>
  <customSheetViews>
    <customSheetView guid="{EC11A524-C9E1-4F81-B811-06C3EABA226A}" showGridLines="0" fitToPage="1" hiddenColumns="1">
      <selection activeCell="F6" sqref="F6"/>
      <pageMargins left="0.25" right="0.25" top="0.75" bottom="0.75" header="0.3" footer="0.3"/>
      <pageSetup paperSize="8" scale="37" orientation="landscape" r:id="rId1"/>
    </customSheetView>
    <customSheetView guid="{E0251001-9DD1-984A-A81A-AE654AF714A6}" showGridLines="0">
      <selection activeCell="D23" sqref="D23"/>
      <pageMargins left="0.7" right="0.7" top="0.75" bottom="0.75" header="0.3" footer="0.3"/>
    </customSheetView>
    <customSheetView guid="{5F0FA797-6F13-A540-A4C8-CA37CDB700E2}" scale="75" showGridLines="0">
      <selection activeCell="D56" sqref="D56"/>
      <pageMargins left="0.7" right="0.7" top="0.75" bottom="0.75" header="0.3" footer="0.3"/>
    </customSheetView>
  </customSheetViews>
  <mergeCells count="3">
    <mergeCell ref="D6:I6"/>
    <mergeCell ref="F41:H41"/>
    <mergeCell ref="F42:H42"/>
  </mergeCells>
  <conditionalFormatting sqref="H22:K30 K20">
    <cfRule type="expression" dxfId="11" priority="3">
      <formula>$G$31=10</formula>
    </cfRule>
  </conditionalFormatting>
  <conditionalFormatting sqref="H11:K19">
    <cfRule type="expression" dxfId="10" priority="2">
      <formula>$G$31=10</formula>
    </cfRule>
  </conditionalFormatting>
  <conditionalFormatting sqref="K32">
    <cfRule type="expression" dxfId="9" priority="1">
      <formula>$G$31=10</formula>
    </cfRule>
  </conditionalFormatting>
  <dataValidations count="1">
    <dataValidation type="list" allowBlank="1" showInputMessage="1" showErrorMessage="1" sqref="F11 F13 F28 F15 F17 F19 F22 F24 F26 F30">
      <formula1>YN</formula1>
    </dataValidation>
  </dataValidations>
  <hyperlinks>
    <hyperlink ref="F39" r:id="rId2" display="http://www.gsma.com/mobilefordevelopment/wp-content/uploads/2012/03/mmumarketingmobilemoney52.pdf"/>
    <hyperlink ref="F40" r:id="rId3"/>
    <hyperlink ref="F41" r:id="rId4" display="http://www.gsma.com/mobilefordevelopment/mr-patate-showing-how-mobile-money-is-the-easiest-solution-for-everyday-use"/>
    <hyperlink ref="F42" r:id="rId5" display="http://www.gsma.com/mobilefordevelopment/beyond-marketing-building-trust-and-the-value-proposition-for-mobile-money-through-consumer-education"/>
    <hyperlink ref="F36" r:id="rId6"/>
    <hyperlink ref="F37" r:id="rId7" display="http://www.gsma.com/mobilefordevelopment/wp-content/uploads/2013/07/Customer-Business-Intelligence-.pdf"/>
    <hyperlink ref="F38" r:id="rId8" display="http://www.gsma.com/mobilefordevelopment/wp-content/uploads/2013/07/Customer-Journey-MMU-Global-Event-2013.pdf"/>
    <hyperlink ref="F43" r:id="rId9" display="http://www.gsma.com/mobilefordevelopment/mobile-money-transactions-what-are-people-using-mobile-money-for"/>
    <hyperlink ref="F44" r:id="rId10" display="http://www.gsma.com/mobilefordevelopment/accessibility-of-mobile-money-how-is-the-mobile-money-industry-helping-to-increase-access-to-financial-services"/>
  </hyperlinks>
  <pageMargins left="0.25" right="0.25" top="0.75" bottom="0.75" header="0.3" footer="0.3"/>
  <pageSetup paperSize="8" scale="37" orientation="landscape" r:id="rId11"/>
  <drawing r:id="rId1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6:AA82"/>
  <sheetViews>
    <sheetView showGridLines="0" showRowColHeaders="0" zoomScale="106" zoomScaleNormal="106" workbookViewId="0">
      <pane ySplit="8" topLeftCell="A9" activePane="bottomLeft" state="frozen"/>
      <selection activeCell="N13" sqref="N13:N27"/>
      <selection pane="bottomLeft" activeCell="A9" sqref="A9"/>
    </sheetView>
  </sheetViews>
  <sheetFormatPr defaultColWidth="8.85546875" defaultRowHeight="16.5"/>
  <cols>
    <col min="1" max="2" width="8.85546875" style="233"/>
    <col min="3" max="3" width="8.85546875" style="21"/>
    <col min="4" max="4" width="16.5703125" style="21" customWidth="1"/>
    <col min="5" max="5" width="10" style="21" customWidth="1"/>
    <col min="6" max="6" width="7" style="21" customWidth="1"/>
    <col min="7" max="7" width="6" style="21" customWidth="1"/>
    <col min="8" max="8" width="6.140625" style="21" customWidth="1"/>
    <col min="9" max="9" width="7" style="21" customWidth="1"/>
    <col min="10" max="10" width="4.5703125" style="21" customWidth="1"/>
    <col min="11" max="11" width="6.5703125" style="21" customWidth="1"/>
    <col min="12" max="12" width="3.28515625" style="21" customWidth="1"/>
    <col min="13" max="14" width="8.85546875" style="21"/>
    <col min="15" max="15" width="7.5703125" style="21" customWidth="1"/>
    <col min="16" max="16" width="1.5703125" style="21" customWidth="1"/>
    <col min="17" max="17" width="8.85546875" style="21"/>
    <col min="18" max="18" width="12.7109375" style="21" customWidth="1"/>
    <col min="19" max="19" width="8.85546875" style="21"/>
    <col min="20" max="20" width="3.5703125" style="21" customWidth="1"/>
    <col min="21" max="21" width="8.85546875" style="21"/>
    <col min="22" max="22" width="23.140625" style="21" customWidth="1"/>
    <col min="23" max="16384" width="8.85546875" style="21"/>
  </cols>
  <sheetData>
    <row r="6" spans="1:25">
      <c r="P6" s="40"/>
    </row>
    <row r="8" spans="1:25" ht="23.25" customHeight="1">
      <c r="B8" s="332" t="s">
        <v>662</v>
      </c>
      <c r="C8" s="234"/>
      <c r="D8" s="234"/>
      <c r="E8" s="234"/>
      <c r="F8" s="234"/>
    </row>
    <row r="9" spans="1:25" s="236" customFormat="1">
      <c r="A9" s="235"/>
      <c r="B9" s="235"/>
    </row>
    <row r="10" spans="1:25">
      <c r="B10" s="237"/>
      <c r="C10" s="238"/>
      <c r="D10" s="238"/>
      <c r="E10" s="238"/>
      <c r="F10" s="238"/>
      <c r="G10" s="238"/>
      <c r="H10" s="238"/>
      <c r="I10" s="238"/>
      <c r="J10" s="238"/>
      <c r="K10" s="238"/>
      <c r="L10" s="238"/>
      <c r="M10" s="238"/>
      <c r="N10" s="238"/>
      <c r="O10" s="238"/>
      <c r="P10" s="238"/>
      <c r="Q10" s="238"/>
      <c r="R10" s="238"/>
      <c r="S10" s="238"/>
      <c r="T10" s="238"/>
      <c r="U10" s="238"/>
      <c r="V10" s="238"/>
      <c r="W10" s="239"/>
      <c r="X10" s="40"/>
      <c r="Y10" s="40"/>
    </row>
    <row r="11" spans="1:25" ht="20.25">
      <c r="B11" s="240"/>
      <c r="C11" s="241" t="s">
        <v>663</v>
      </c>
      <c r="D11" s="242"/>
      <c r="E11" s="242"/>
      <c r="F11" s="242"/>
      <c r="G11" s="242"/>
      <c r="H11" s="243">
        <f>SUM(H13:H19)</f>
        <v>4</v>
      </c>
      <c r="I11" s="243" t="s">
        <v>196</v>
      </c>
      <c r="J11" s="244">
        <f>SUM(J13:J19)</f>
        <v>125</v>
      </c>
      <c r="K11" s="245">
        <f>H11/J11</f>
        <v>3.2000000000000001E-2</v>
      </c>
      <c r="L11" s="243" t="str">
        <f>IF(K11&gt;70%, "Your mobile money service is set up to  continue to grow", IF(K11&gt;40%,"Your operation is struggling with foundational issues", "You have significant foundational issues in your operation"))</f>
        <v>You have significant foundational issues in your operation</v>
      </c>
      <c r="M11" s="243"/>
      <c r="N11" s="242"/>
      <c r="O11" s="242"/>
      <c r="P11" s="242"/>
      <c r="Q11" s="242"/>
      <c r="R11" s="242"/>
      <c r="S11" s="246"/>
      <c r="T11" s="246"/>
      <c r="U11" s="246"/>
      <c r="V11" s="246"/>
      <c r="W11" s="247"/>
      <c r="X11" s="40"/>
      <c r="Y11" s="40"/>
    </row>
    <row r="12" spans="1:25" ht="20.25">
      <c r="B12" s="240"/>
      <c r="C12" s="248"/>
      <c r="D12" s="246"/>
      <c r="E12" s="246"/>
      <c r="F12" s="246"/>
      <c r="G12" s="246"/>
      <c r="H12" s="246"/>
      <c r="I12" s="246"/>
      <c r="J12" s="249"/>
      <c r="K12" s="250"/>
      <c r="L12" s="246"/>
      <c r="M12" s="246"/>
      <c r="N12" s="246"/>
      <c r="O12" s="246"/>
      <c r="P12" s="246"/>
      <c r="Q12" s="246"/>
      <c r="R12" s="246"/>
      <c r="S12" s="246"/>
      <c r="T12" s="246"/>
      <c r="U12" s="246"/>
      <c r="V12" s="246"/>
      <c r="W12" s="247"/>
      <c r="X12" s="40"/>
      <c r="Y12" s="40"/>
    </row>
    <row r="13" spans="1:25" ht="18.75">
      <c r="B13" s="240"/>
      <c r="C13" s="251" t="s">
        <v>332</v>
      </c>
      <c r="D13" s="246"/>
      <c r="E13" s="250"/>
      <c r="F13" s="246"/>
      <c r="G13" s="250"/>
      <c r="H13" s="246">
        <f>IF($C$13 = "", "",'Raw Data'!B57)</f>
        <v>4</v>
      </c>
      <c r="I13" s="246" t="str">
        <f>IF($C$13 = "", "", "out of")</f>
        <v>out of</v>
      </c>
      <c r="J13" s="249">
        <f>IF($C$13 = "", "",'Raw Data'!C57)</f>
        <v>12</v>
      </c>
      <c r="K13" s="252">
        <f>IF($C$13 = "", "",'Raw Data'!D57)</f>
        <v>0.33333333333333331</v>
      </c>
      <c r="L13" s="246" t="str">
        <f>IF(K13&gt;70%, "Your operation is doing well", IF(K13&gt;50%, "Your operation has room for improvement", "Your operation may struggle with foundational issues"))</f>
        <v>Your operation may struggle with foundational issues</v>
      </c>
      <c r="M13" s="246"/>
      <c r="N13" s="246"/>
      <c r="O13" s="246"/>
      <c r="P13" s="246"/>
      <c r="Q13" s="246"/>
      <c r="R13" s="246"/>
      <c r="S13" s="246"/>
      <c r="T13" s="246"/>
      <c r="U13" s="246"/>
      <c r="V13" s="246"/>
      <c r="W13" s="247"/>
      <c r="X13" s="40"/>
      <c r="Y13" s="40"/>
    </row>
    <row r="14" spans="1:25">
      <c r="B14" s="240"/>
      <c r="C14" s="246"/>
      <c r="D14" s="246"/>
      <c r="E14" s="246"/>
      <c r="F14" s="246"/>
      <c r="G14" s="246"/>
      <c r="H14" s="246"/>
      <c r="I14" s="246"/>
      <c r="J14" s="249"/>
      <c r="K14" s="250"/>
      <c r="L14" s="246"/>
      <c r="M14" s="246"/>
      <c r="N14" s="246"/>
      <c r="O14" s="246"/>
      <c r="P14" s="246"/>
      <c r="Q14" s="246"/>
      <c r="R14" s="246"/>
      <c r="S14" s="246"/>
      <c r="T14" s="246"/>
      <c r="U14" s="246"/>
      <c r="V14" s="246"/>
      <c r="W14" s="247"/>
      <c r="X14" s="40"/>
      <c r="Y14" s="40"/>
    </row>
    <row r="15" spans="1:25" ht="18.75">
      <c r="B15" s="240"/>
      <c r="C15" s="251" t="str">
        <f>IF(B15&gt;70%, "", "Distribution overall score: ")</f>
        <v xml:space="preserve">Distribution overall score: </v>
      </c>
      <c r="D15" s="253"/>
      <c r="E15" s="253"/>
      <c r="F15" s="253"/>
      <c r="G15" s="253"/>
      <c r="H15" s="246">
        <f>IF($C$15 = "", "", 'Raw Data'!B29)</f>
        <v>0</v>
      </c>
      <c r="I15" s="246" t="str">
        <f>IF($C$15 = "", "", "out of")</f>
        <v>out of</v>
      </c>
      <c r="J15" s="249">
        <f>IF($C$15 = "", "", 'Raw Data'!C29)</f>
        <v>63</v>
      </c>
      <c r="K15" s="254">
        <f>IF($C$15 = "", "", 'Raw Data'!E29)</f>
        <v>0</v>
      </c>
      <c r="L15" s="246" t="str">
        <f>IF(K15&gt;60%, "Your distribution network is set up for you to continue to grow", IF(K15&gt;40%,"Your operation may struggle with foundational issues", "You have significant foundational issues in your distribution network" ))</f>
        <v>You have significant foundational issues in your distribution network</v>
      </c>
      <c r="M15" s="246"/>
      <c r="N15" s="246"/>
      <c r="O15" s="246"/>
      <c r="P15" s="246"/>
      <c r="Q15" s="246"/>
      <c r="R15" s="246"/>
      <c r="S15" s="246"/>
      <c r="T15" s="246"/>
      <c r="U15" s="246"/>
      <c r="V15" s="246"/>
      <c r="W15" s="247"/>
      <c r="X15" s="40"/>
      <c r="Y15" s="40"/>
    </row>
    <row r="16" spans="1:25">
      <c r="B16" s="240"/>
      <c r="C16" s="253"/>
      <c r="D16" s="253"/>
      <c r="E16" s="253"/>
      <c r="F16" s="253"/>
      <c r="G16" s="253"/>
      <c r="H16" s="246"/>
      <c r="I16" s="246"/>
      <c r="J16" s="249"/>
      <c r="K16" s="250"/>
      <c r="L16" s="246"/>
      <c r="M16" s="246"/>
      <c r="N16" s="246"/>
      <c r="O16" s="246"/>
      <c r="P16" s="246"/>
      <c r="Q16" s="246"/>
      <c r="R16" s="246"/>
      <c r="S16" s="246"/>
      <c r="T16" s="246"/>
      <c r="U16" s="246"/>
      <c r="V16" s="246"/>
      <c r="W16" s="247"/>
      <c r="X16" s="40"/>
      <c r="Y16" s="40"/>
    </row>
    <row r="17" spans="2:27" ht="18.75">
      <c r="B17" s="240"/>
      <c r="C17" s="251" t="str">
        <f>IF(B17&gt;70%, "", "Organisational structure overall score: ")</f>
        <v xml:space="preserve">Organisational structure overall score: </v>
      </c>
      <c r="D17" s="253"/>
      <c r="E17" s="253"/>
      <c r="F17" s="253"/>
      <c r="G17" s="253"/>
      <c r="H17" s="246">
        <f>IF($C$17 = "", "",'Raw Data'!B37)</f>
        <v>0</v>
      </c>
      <c r="I17" s="246" t="str">
        <f>IF($C$17 = "", "", "out of")</f>
        <v>out of</v>
      </c>
      <c r="J17" s="249">
        <f>IF($C$17 = "", "",'Raw Data'!C37)</f>
        <v>32</v>
      </c>
      <c r="K17" s="252">
        <f>IF($C$17 = "", "",'Raw Data'!E37)</f>
        <v>0</v>
      </c>
      <c r="L17" s="246" t="str">
        <f>IF(K17&gt;70%, "Your operational structure is set up for you to continue to grow", IF(K17&lt;50%, "You have significant foundational issues in your operation and organisation", "Your operation is struggling with foundational issues"))</f>
        <v>You have significant foundational issues in your operation and organisation</v>
      </c>
      <c r="M17" s="246"/>
      <c r="N17" s="246"/>
      <c r="O17" s="246"/>
      <c r="P17" s="246"/>
      <c r="Q17" s="246"/>
      <c r="R17" s="246"/>
      <c r="S17" s="246"/>
      <c r="T17" s="246"/>
      <c r="U17" s="246"/>
      <c r="V17" s="246"/>
      <c r="W17" s="247"/>
      <c r="X17" s="40"/>
      <c r="Y17" s="40"/>
    </row>
    <row r="18" spans="2:27">
      <c r="B18" s="240"/>
      <c r="C18" s="253"/>
      <c r="D18" s="253"/>
      <c r="E18" s="253"/>
      <c r="F18" s="253"/>
      <c r="G18" s="253"/>
      <c r="H18" s="246"/>
      <c r="I18" s="246"/>
      <c r="J18" s="249"/>
      <c r="K18" s="250"/>
      <c r="L18" s="246"/>
      <c r="M18" s="246"/>
      <c r="N18" s="246"/>
      <c r="O18" s="246"/>
      <c r="P18" s="246"/>
      <c r="Q18" s="246"/>
      <c r="R18" s="246"/>
      <c r="S18" s="246"/>
      <c r="T18" s="246"/>
      <c r="U18" s="246"/>
      <c r="V18" s="246"/>
      <c r="W18" s="247"/>
      <c r="X18" s="40"/>
      <c r="Y18" s="40"/>
    </row>
    <row r="19" spans="2:27" ht="23.25" customHeight="1">
      <c r="B19" s="240"/>
      <c r="C19" s="251" t="str">
        <f>IF(B19&gt;70%, "", "Marketing overall score: ")</f>
        <v xml:space="preserve">Marketing overall score: </v>
      </c>
      <c r="D19" s="253"/>
      <c r="E19" s="253"/>
      <c r="F19" s="253"/>
      <c r="G19" s="253"/>
      <c r="H19" s="246">
        <f>IF($C$19 = "", "",'Raw Data'!B42)</f>
        <v>0</v>
      </c>
      <c r="I19" s="246" t="str">
        <f>IF($C$19 = "", "", "out of")</f>
        <v>out of</v>
      </c>
      <c r="J19" s="249">
        <f>IF($C$19 = "", "",'Raw Data'!C42)</f>
        <v>18</v>
      </c>
      <c r="K19" s="252">
        <f>IF($C$19 = "", "",'Raw Data'!E42)</f>
        <v>0</v>
      </c>
      <c r="L19" s="246" t="str">
        <f>IF(K19&gt;70%, "Your marketing efforts are set for you to continue to grow", IF(K19&lt;50%, "You have significant foundational issues in your marketing strategy", "Your operation is struggling with foundational issues"))</f>
        <v>You have significant foundational issues in your marketing strategy</v>
      </c>
      <c r="M19" s="246"/>
      <c r="N19" s="246"/>
      <c r="O19" s="246"/>
      <c r="P19" s="246"/>
      <c r="Q19" s="246"/>
      <c r="R19" s="246"/>
      <c r="S19" s="246"/>
      <c r="T19" s="246"/>
      <c r="U19" s="246"/>
      <c r="V19" s="246"/>
      <c r="W19" s="247"/>
      <c r="X19" s="40"/>
      <c r="Y19" s="40"/>
    </row>
    <row r="20" spans="2:27">
      <c r="B20" s="240"/>
      <c r="C20" s="246"/>
      <c r="D20" s="246"/>
      <c r="E20" s="246"/>
      <c r="F20" s="246"/>
      <c r="G20" s="246"/>
      <c r="H20" s="246"/>
      <c r="I20" s="246"/>
      <c r="J20" s="246"/>
      <c r="K20" s="246"/>
      <c r="L20" s="246"/>
      <c r="M20" s="246"/>
      <c r="N20" s="246"/>
      <c r="O20" s="246"/>
      <c r="P20" s="246"/>
      <c r="Q20" s="246"/>
      <c r="R20" s="246"/>
      <c r="S20" s="246"/>
      <c r="T20" s="246"/>
      <c r="U20" s="246"/>
      <c r="V20" s="246"/>
      <c r="W20" s="247"/>
      <c r="X20" s="40"/>
      <c r="Y20" s="40"/>
    </row>
    <row r="21" spans="2:27">
      <c r="B21" s="255"/>
      <c r="C21" s="256"/>
      <c r="D21" s="256"/>
      <c r="E21" s="256"/>
      <c r="F21" s="256"/>
      <c r="G21" s="256"/>
      <c r="H21" s="256"/>
      <c r="I21" s="256"/>
      <c r="J21" s="256"/>
      <c r="K21" s="256"/>
      <c r="L21" s="256"/>
      <c r="M21" s="256"/>
      <c r="N21" s="256"/>
      <c r="O21" s="256"/>
      <c r="P21" s="256"/>
      <c r="Q21" s="256"/>
      <c r="R21" s="256"/>
      <c r="S21" s="256"/>
      <c r="T21" s="256"/>
      <c r="U21" s="256"/>
      <c r="V21" s="256"/>
      <c r="W21" s="257"/>
      <c r="X21" s="40"/>
      <c r="Y21" s="40"/>
    </row>
    <row r="22" spans="2:27">
      <c r="X22" s="40"/>
      <c r="Y22" s="40"/>
    </row>
    <row r="23" spans="2:27">
      <c r="B23" s="258"/>
      <c r="C23" s="259"/>
      <c r="D23" s="259"/>
      <c r="E23" s="259"/>
      <c r="F23" s="259"/>
      <c r="G23" s="259"/>
      <c r="H23" s="259"/>
      <c r="I23" s="259"/>
      <c r="J23" s="259"/>
      <c r="K23" s="259"/>
      <c r="L23" s="259"/>
      <c r="M23" s="259"/>
      <c r="N23" s="259"/>
      <c r="O23" s="259"/>
      <c r="P23" s="259"/>
      <c r="Q23" s="259"/>
      <c r="R23" s="259"/>
      <c r="S23" s="259"/>
      <c r="T23" s="259"/>
      <c r="U23" s="259"/>
      <c r="V23" s="259"/>
      <c r="W23" s="260"/>
      <c r="X23" s="40"/>
      <c r="Y23" s="40"/>
    </row>
    <row r="24" spans="2:27" ht="19.5" thickBot="1">
      <c r="B24" s="261"/>
      <c r="C24" s="262" t="s">
        <v>197</v>
      </c>
      <c r="D24" s="263"/>
      <c r="E24" s="263"/>
      <c r="F24" s="263"/>
      <c r="G24" s="263"/>
      <c r="H24" s="263"/>
      <c r="I24" s="263"/>
      <c r="J24" s="264">
        <f>H15</f>
        <v>0</v>
      </c>
      <c r="K24" s="264" t="s">
        <v>196</v>
      </c>
      <c r="L24" s="264">
        <f>J15</f>
        <v>63</v>
      </c>
      <c r="M24" s="265">
        <f>K15</f>
        <v>0</v>
      </c>
      <c r="N24" s="40"/>
      <c r="O24" s="40"/>
      <c r="P24" s="40"/>
      <c r="Q24" s="266" t="s">
        <v>202</v>
      </c>
      <c r="R24" s="266"/>
      <c r="S24" s="267"/>
      <c r="T24" s="268" t="s">
        <v>201</v>
      </c>
      <c r="U24" s="269"/>
      <c r="V24" s="269"/>
      <c r="W24" s="270"/>
      <c r="X24" s="267"/>
      <c r="Y24" s="40"/>
      <c r="Z24" s="40"/>
      <c r="AA24" s="40"/>
    </row>
    <row r="25" spans="2:27">
      <c r="B25" s="261"/>
      <c r="C25" s="40"/>
      <c r="D25" s="40"/>
      <c r="E25" s="40"/>
      <c r="F25" s="40"/>
      <c r="G25" s="40"/>
      <c r="H25" s="40"/>
      <c r="I25" s="271" t="s">
        <v>198</v>
      </c>
      <c r="J25" s="40"/>
      <c r="K25" s="266" t="s">
        <v>199</v>
      </c>
      <c r="L25" s="266"/>
      <c r="M25" s="266"/>
      <c r="N25" s="266"/>
      <c r="O25" s="40"/>
      <c r="P25" s="40"/>
      <c r="Q25" s="40"/>
      <c r="R25" s="40"/>
      <c r="S25" s="267"/>
      <c r="T25" s="267"/>
      <c r="U25" s="267"/>
      <c r="V25" s="267"/>
      <c r="W25" s="270"/>
      <c r="X25" s="267"/>
      <c r="Y25" s="40"/>
      <c r="Z25" s="40"/>
      <c r="AA25" s="40"/>
    </row>
    <row r="26" spans="2:27" ht="33" customHeight="1">
      <c r="B26" s="261"/>
      <c r="C26" s="40" t="str">
        <f>IF('Raw Data'!E30&lt;70%,'Raw Data'!A30, "")</f>
        <v>Agent network</v>
      </c>
      <c r="D26" s="40"/>
      <c r="E26" s="40">
        <f>IF(C26="", "",'Raw Data'!B30)</f>
        <v>0</v>
      </c>
      <c r="F26" s="50" t="str">
        <f>IF(C26="", "","out of")</f>
        <v>out of</v>
      </c>
      <c r="G26" s="50">
        <f>IF(C26="", "",'Raw Data'!C30)</f>
        <v>13</v>
      </c>
      <c r="H26" s="272" t="s">
        <v>239</v>
      </c>
      <c r="I26" s="273">
        <f>IF($C$26="","",'Raw Data'!E30)</f>
        <v>0</v>
      </c>
      <c r="J26" s="40" t="s">
        <v>240</v>
      </c>
      <c r="K26" s="350" t="str">
        <f>IF($C$26="","",Distribution!I137)</f>
        <v xml:space="preserve">GSMA Publication: Building, Incentivising and Managing a Network of Mobile Money Agents:
A Handbook for Mobile Network Operators </v>
      </c>
      <c r="L26" s="350"/>
      <c r="M26" s="350"/>
      <c r="N26" s="350"/>
      <c r="O26" s="350"/>
      <c r="P26" s="350"/>
      <c r="Q26" s="350"/>
      <c r="R26" s="350"/>
      <c r="S26" s="350"/>
      <c r="T26" s="350"/>
      <c r="U26" s="350"/>
      <c r="V26" s="350"/>
      <c r="W26" s="274"/>
      <c r="X26" s="40"/>
      <c r="Y26" s="40"/>
      <c r="Z26" s="40"/>
      <c r="AA26" s="40"/>
    </row>
    <row r="27" spans="2:27">
      <c r="B27" s="261"/>
      <c r="C27" s="40" t="str">
        <f>IF('Raw Data'!E31&lt;70%,'Raw Data'!A31, "")</f>
        <v>Agent selection</v>
      </c>
      <c r="D27" s="40"/>
      <c r="E27" s="40">
        <f>IF(C27="", "",'Raw Data'!B31)</f>
        <v>0</v>
      </c>
      <c r="F27" s="50" t="str">
        <f t="shared" ref="F27:F31" si="0">IF(C27="", "","out of")</f>
        <v>out of</v>
      </c>
      <c r="G27" s="50">
        <f>IF(C27="", "",'Raw Data'!C31)</f>
        <v>6</v>
      </c>
      <c r="H27" s="272" t="s">
        <v>239</v>
      </c>
      <c r="I27" s="273">
        <f>IF(C27="","",'Raw Data'!E31)</f>
        <v>0</v>
      </c>
      <c r="J27" s="40" t="s">
        <v>240</v>
      </c>
      <c r="K27" s="275" t="str">
        <f>IF($C$27="","",Distribution!I143)</f>
        <v>GSMA VIDEO: What should operators look for in a prospective agent?</v>
      </c>
      <c r="L27" s="40"/>
      <c r="M27" s="40"/>
      <c r="N27" s="40"/>
      <c r="O27" s="40"/>
      <c r="P27" s="40"/>
      <c r="Q27" s="40"/>
      <c r="R27" s="40"/>
      <c r="S27" s="40"/>
      <c r="T27" s="40"/>
      <c r="U27" s="40"/>
      <c r="V27" s="40"/>
      <c r="W27" s="276"/>
      <c r="X27" s="40"/>
      <c r="Y27" s="40"/>
    </row>
    <row r="28" spans="2:27">
      <c r="B28" s="261"/>
      <c r="C28" s="40" t="str">
        <f>IF('Raw Data'!E32&lt;70%,'Raw Data'!A32, "")</f>
        <v>Agent training</v>
      </c>
      <c r="D28" s="40"/>
      <c r="E28" s="40">
        <f>IF(C28="", "",'Raw Data'!B32)</f>
        <v>0</v>
      </c>
      <c r="F28" s="50" t="str">
        <f t="shared" si="0"/>
        <v>out of</v>
      </c>
      <c r="G28" s="50">
        <f>IF(C28="", "",'Raw Data'!C32)</f>
        <v>15</v>
      </c>
      <c r="H28" s="272" t="s">
        <v>239</v>
      </c>
      <c r="I28" s="273">
        <f>IF(C28="","",'Raw Data'!E32)</f>
        <v>0</v>
      </c>
      <c r="J28" s="40" t="s">
        <v>240</v>
      </c>
      <c r="K28" s="275" t="str">
        <f>IF($C$28="","",Distribution!I141)</f>
        <v>GSMA: Designing &amp; Delivering Agent Training for Mobile Money Deployments</v>
      </c>
      <c r="L28" s="40"/>
      <c r="M28" s="40"/>
      <c r="N28" s="40"/>
      <c r="O28" s="40"/>
      <c r="P28" s="40"/>
      <c r="Q28" s="40"/>
      <c r="R28" s="40"/>
      <c r="S28" s="40"/>
      <c r="T28" s="40"/>
      <c r="U28" s="40"/>
      <c r="V28" s="40"/>
      <c r="W28" s="276"/>
      <c r="X28" s="40"/>
      <c r="Y28" s="40"/>
    </row>
    <row r="29" spans="2:27">
      <c r="B29" s="261"/>
      <c r="C29" s="40" t="str">
        <f>IF('Raw Data'!E33&lt;70%,'Raw Data'!A33, "")</f>
        <v>Agent monitoring</v>
      </c>
      <c r="D29" s="40"/>
      <c r="E29" s="40">
        <f>IF(C29="", "",'Raw Data'!B33)</f>
        <v>0</v>
      </c>
      <c r="F29" s="50" t="str">
        <f t="shared" si="0"/>
        <v>out of</v>
      </c>
      <c r="G29" s="50">
        <f>IF(C29="", "",'Raw Data'!C33)</f>
        <v>10</v>
      </c>
      <c r="H29" s="272" t="s">
        <v>239</v>
      </c>
      <c r="I29" s="273">
        <f>IF(C29="","",'Raw Data'!E33)</f>
        <v>0</v>
      </c>
      <c r="J29" s="40" t="s">
        <v>240</v>
      </c>
      <c r="K29" s="275" t="str">
        <f>IF($C$29="","",Distribution!I146)</f>
        <v>GSMA Publication: Managing a Mobile Money Agent Network</v>
      </c>
      <c r="L29" s="40"/>
      <c r="M29" s="40"/>
      <c r="N29" s="40"/>
      <c r="O29" s="40"/>
      <c r="P29" s="40"/>
      <c r="Q29" s="40"/>
      <c r="R29" s="40"/>
      <c r="S29" s="40"/>
      <c r="T29" s="40"/>
      <c r="U29" s="40"/>
      <c r="V29" s="40"/>
      <c r="W29" s="276"/>
      <c r="X29" s="40"/>
      <c r="Y29" s="40"/>
    </row>
    <row r="30" spans="2:27">
      <c r="B30" s="261"/>
      <c r="C30" s="40" t="str">
        <f>IF('Raw Data'!E34&lt;70%,'Raw Data'!A34, "")</f>
        <v>Agent liquidity</v>
      </c>
      <c r="D30" s="40"/>
      <c r="E30" s="40">
        <f>IF(C30="", "",'Raw Data'!B34)</f>
        <v>0</v>
      </c>
      <c r="F30" s="50" t="str">
        <f t="shared" si="0"/>
        <v>out of</v>
      </c>
      <c r="G30" s="50">
        <f>IF(C30="", "",'Raw Data'!C34)</f>
        <v>11</v>
      </c>
      <c r="H30" s="272" t="s">
        <v>239</v>
      </c>
      <c r="I30" s="273">
        <f>IF(C30="","",'Raw Data'!E34)</f>
        <v>0</v>
      </c>
      <c r="J30" s="40" t="s">
        <v>240</v>
      </c>
      <c r="K30" s="275" t="str">
        <f>IF(C30="","",Distribution!I138)</f>
        <v>GSMA Publication: Mobile Money for the Unbanked 101 A guide to Commercial Best Practice</v>
      </c>
      <c r="L30" s="40"/>
      <c r="M30" s="40"/>
      <c r="N30" s="40"/>
      <c r="O30" s="40"/>
      <c r="P30" s="40"/>
      <c r="Q30" s="40"/>
      <c r="R30" s="40"/>
      <c r="S30" s="40"/>
      <c r="T30" s="40"/>
      <c r="U30" s="40"/>
      <c r="V30" s="40"/>
      <c r="W30" s="276"/>
      <c r="X30" s="40"/>
      <c r="Y30" s="40"/>
    </row>
    <row r="31" spans="2:27">
      <c r="B31" s="261"/>
      <c r="C31" s="40" t="str">
        <f>IF('Raw Data'!E35&lt;70%,'Raw Data'!A35, "")</f>
        <v>Agent incentives</v>
      </c>
      <c r="D31" s="40"/>
      <c r="E31" s="40">
        <f>IF(C31="", "",'Raw Data'!B35)</f>
        <v>0</v>
      </c>
      <c r="F31" s="50" t="str">
        <f t="shared" si="0"/>
        <v>out of</v>
      </c>
      <c r="G31" s="50">
        <f>IF(C31="", "",'Raw Data'!C35)</f>
        <v>8</v>
      </c>
      <c r="H31" s="272" t="s">
        <v>239</v>
      </c>
      <c r="I31" s="273">
        <f>IF(C31="","",'Raw Data'!E35)</f>
        <v>0</v>
      </c>
      <c r="J31" s="40" t="s">
        <v>240</v>
      </c>
      <c r="K31" s="275" t="str">
        <f>IF(C31="","",Distribution!I144)</f>
        <v>GSMA Webinar on Mobile Money Pricing and Commissions</v>
      </c>
      <c r="L31" s="40"/>
      <c r="M31" s="40"/>
      <c r="N31" s="40"/>
      <c r="O31" s="40"/>
      <c r="P31" s="40"/>
      <c r="Q31" s="40"/>
      <c r="R31" s="40"/>
      <c r="S31" s="40"/>
      <c r="T31" s="40"/>
      <c r="U31" s="40"/>
      <c r="V31" s="40"/>
      <c r="W31" s="276"/>
      <c r="X31" s="40"/>
      <c r="Y31" s="40"/>
    </row>
    <row r="32" spans="2:27" ht="30" customHeight="1">
      <c r="B32" s="261"/>
      <c r="C32" s="40"/>
      <c r="D32" s="40"/>
      <c r="E32" s="40"/>
      <c r="F32" s="40"/>
      <c r="G32" s="40"/>
      <c r="H32" s="40"/>
      <c r="I32" s="277"/>
      <c r="J32" s="40"/>
      <c r="K32" s="40"/>
      <c r="L32" s="40"/>
      <c r="M32" s="40"/>
      <c r="N32" s="40"/>
      <c r="O32" s="40"/>
      <c r="P32" s="40"/>
      <c r="Q32" s="40"/>
      <c r="R32" s="40"/>
      <c r="S32" s="40"/>
      <c r="T32" s="40"/>
      <c r="U32" s="40"/>
      <c r="V32" s="40"/>
      <c r="W32" s="276"/>
      <c r="X32" s="40"/>
      <c r="Y32" s="40"/>
    </row>
    <row r="33" spans="2:25" ht="18.75">
      <c r="B33" s="261"/>
      <c r="C33" s="278" t="s">
        <v>230</v>
      </c>
      <c r="D33" s="279"/>
      <c r="E33" s="279"/>
      <c r="F33" s="279"/>
      <c r="G33" s="279"/>
      <c r="H33" s="279"/>
      <c r="I33" s="280"/>
      <c r="J33" s="281">
        <f>H17</f>
        <v>0</v>
      </c>
      <c r="K33" s="264" t="s">
        <v>196</v>
      </c>
      <c r="L33" s="281">
        <f>J17</f>
        <v>32</v>
      </c>
      <c r="M33" s="282">
        <f>K17</f>
        <v>0</v>
      </c>
      <c r="N33" s="40"/>
      <c r="O33" s="40"/>
      <c r="P33" s="40"/>
      <c r="Q33" s="40"/>
      <c r="R33" s="40"/>
      <c r="S33" s="40"/>
      <c r="T33" s="40"/>
      <c r="U33" s="40"/>
      <c r="V33" s="40"/>
      <c r="W33" s="276"/>
      <c r="X33" s="40"/>
      <c r="Y33" s="40"/>
    </row>
    <row r="34" spans="2:25" ht="17.25" thickBot="1">
      <c r="B34" s="261"/>
      <c r="C34" s="40"/>
      <c r="D34" s="40"/>
      <c r="E34" s="40"/>
      <c r="F34" s="40"/>
      <c r="G34" s="40"/>
      <c r="H34" s="40"/>
      <c r="I34" s="271" t="s">
        <v>198</v>
      </c>
      <c r="J34" s="40"/>
      <c r="K34" s="266" t="s">
        <v>199</v>
      </c>
      <c r="L34" s="40"/>
      <c r="M34" s="40"/>
      <c r="N34" s="40"/>
      <c r="O34" s="40"/>
      <c r="P34" s="40"/>
      <c r="Q34" s="266" t="s">
        <v>202</v>
      </c>
      <c r="R34" s="40"/>
      <c r="S34" s="40"/>
      <c r="T34" s="283" t="s">
        <v>237</v>
      </c>
      <c r="U34" s="284"/>
      <c r="V34" s="284"/>
      <c r="W34" s="274"/>
      <c r="X34" s="40"/>
      <c r="Y34" s="40"/>
    </row>
    <row r="35" spans="2:25">
      <c r="B35" s="261"/>
      <c r="C35" s="40" t="str">
        <f>IF('Raw Data'!E38&lt;70%,'Raw Data'!A38, "")</f>
        <v>Organisational structure</v>
      </c>
      <c r="D35" s="40"/>
      <c r="E35" s="40">
        <f>IF(C35="", "",'Raw Data'!B38)</f>
        <v>0</v>
      </c>
      <c r="F35" s="50" t="str">
        <f t="shared" ref="F35:F43" si="1">IF(C35="", "","out of")</f>
        <v>out of</v>
      </c>
      <c r="G35" s="50">
        <f>IF(C35="", "",'Raw Data'!C38)</f>
        <v>19</v>
      </c>
      <c r="H35" s="272" t="s">
        <v>239</v>
      </c>
      <c r="I35" s="273">
        <f>IF(C35="","",'Raw Data'!E38)</f>
        <v>0</v>
      </c>
      <c r="J35" s="40" t="s">
        <v>240</v>
      </c>
      <c r="K35" s="284" t="str">
        <f>IF(I35="","",'Org structure'!I55)</f>
        <v>GSMA Publication: Organisational Design to Succeed in Mobile Money Author: Philip Levin</v>
      </c>
      <c r="L35" s="40"/>
      <c r="M35" s="40"/>
      <c r="N35" s="40"/>
      <c r="O35" s="40"/>
      <c r="P35" s="40"/>
      <c r="Q35" s="40"/>
      <c r="R35" s="40"/>
      <c r="S35" s="40"/>
      <c r="T35" s="40"/>
      <c r="U35" s="40"/>
      <c r="V35" s="40"/>
      <c r="W35" s="276"/>
      <c r="X35" s="40"/>
      <c r="Y35" s="40"/>
    </row>
    <row r="36" spans="2:25">
      <c r="B36" s="261"/>
      <c r="C36" s="40" t="str">
        <f>IF('Raw Data'!E39&lt;70%,'Raw Data'!A39, "")</f>
        <v>Operation</v>
      </c>
      <c r="D36" s="40"/>
      <c r="E36" s="40">
        <f>IF(C36="", "",'Raw Data'!B39)</f>
        <v>0</v>
      </c>
      <c r="F36" s="50" t="str">
        <f t="shared" si="1"/>
        <v>out of</v>
      </c>
      <c r="G36" s="50">
        <f>IF(C36="", "",'Raw Data'!C39)</f>
        <v>5</v>
      </c>
      <c r="H36" s="272" t="s">
        <v>239</v>
      </c>
      <c r="I36" s="273">
        <f>IF(C36="","",'Raw Data'!E39)</f>
        <v>0</v>
      </c>
      <c r="J36" s="40" t="s">
        <v>240</v>
      </c>
      <c r="K36" s="284" t="str">
        <f>IF(I36="","",'Org structure'!I61)</f>
        <v>GSMA Presentation: KPIs in Mobile Money: A Reference Guide</v>
      </c>
      <c r="L36" s="40"/>
      <c r="M36" s="40"/>
      <c r="N36" s="40"/>
      <c r="O36" s="40"/>
      <c r="P36" s="40"/>
      <c r="Q36" s="40"/>
      <c r="R36" s="40"/>
      <c r="S36" s="40"/>
      <c r="T36" s="40"/>
      <c r="U36" s="40"/>
      <c r="V36" s="40"/>
      <c r="W36" s="276"/>
      <c r="X36" s="40"/>
      <c r="Y36" s="40"/>
    </row>
    <row r="37" spans="2:25">
      <c r="B37" s="261"/>
      <c r="C37" s="40" t="str">
        <f>IF('Raw Data'!E40&lt;70%,'Raw Data'!A40, "")</f>
        <v>Call centre</v>
      </c>
      <c r="D37" s="40"/>
      <c r="E37" s="40">
        <f>IF(C37="", "",'Raw Data'!B40)</f>
        <v>0</v>
      </c>
      <c r="F37" s="50" t="str">
        <f t="shared" si="1"/>
        <v>out of</v>
      </c>
      <c r="G37" s="50">
        <f>IF(C37="", "",'Raw Data'!C40)</f>
        <v>8</v>
      </c>
      <c r="H37" s="272" t="s">
        <v>239</v>
      </c>
      <c r="I37" s="273">
        <f>IF(C37="","",'Raw Data'!E40)</f>
        <v>0</v>
      </c>
      <c r="J37" s="40" t="s">
        <v>240</v>
      </c>
      <c r="K37" s="284" t="str">
        <f>IF(I37="","",'Org structure'!I58)</f>
        <v xml:space="preserve">IFC: Designing and Building a Call Centre for Mobile Money Financial Services
</v>
      </c>
      <c r="L37" s="284"/>
      <c r="M37" s="284"/>
      <c r="N37" s="284"/>
      <c r="O37" s="284"/>
      <c r="P37" s="284"/>
      <c r="Q37" s="284"/>
      <c r="R37" s="284"/>
      <c r="S37" s="284"/>
      <c r="T37" s="284"/>
      <c r="U37" s="284"/>
      <c r="V37" s="40"/>
      <c r="W37" s="276"/>
      <c r="X37" s="40"/>
      <c r="Y37" s="40"/>
    </row>
    <row r="38" spans="2:25">
      <c r="B38" s="261"/>
      <c r="C38" s="40"/>
      <c r="D38" s="40"/>
      <c r="E38" s="40"/>
      <c r="F38" s="50" t="str">
        <f t="shared" si="1"/>
        <v/>
      </c>
      <c r="G38" s="40"/>
      <c r="H38" s="40"/>
      <c r="I38" s="277"/>
      <c r="J38" s="40"/>
      <c r="K38" s="40"/>
      <c r="L38" s="40"/>
      <c r="M38" s="40"/>
      <c r="N38" s="40"/>
      <c r="O38" s="40"/>
      <c r="P38" s="40"/>
      <c r="Q38" s="40"/>
      <c r="R38" s="40"/>
      <c r="S38" s="40"/>
      <c r="T38" s="40"/>
      <c r="U38" s="40"/>
      <c r="V38" s="40"/>
      <c r="W38" s="276"/>
      <c r="X38" s="40"/>
      <c r="Y38" s="40"/>
    </row>
    <row r="39" spans="2:25">
      <c r="B39" s="261"/>
      <c r="C39" s="40"/>
      <c r="D39" s="40"/>
      <c r="E39" s="40"/>
      <c r="F39" s="50" t="str">
        <f t="shared" si="1"/>
        <v/>
      </c>
      <c r="G39" s="40"/>
      <c r="H39" s="40"/>
      <c r="I39" s="277"/>
      <c r="J39" s="40"/>
      <c r="K39" s="40"/>
      <c r="L39" s="40"/>
      <c r="M39" s="40"/>
      <c r="N39" s="40"/>
      <c r="O39" s="40"/>
      <c r="P39" s="40"/>
      <c r="Q39" s="40"/>
      <c r="R39" s="40"/>
      <c r="S39" s="40"/>
      <c r="T39" s="40"/>
      <c r="U39" s="40"/>
      <c r="V39" s="40"/>
      <c r="W39" s="276"/>
      <c r="X39" s="40"/>
      <c r="Y39" s="40"/>
    </row>
    <row r="40" spans="2:25" ht="18.75">
      <c r="B40" s="261"/>
      <c r="C40" s="278" t="s">
        <v>234</v>
      </c>
      <c r="D40" s="279"/>
      <c r="E40" s="279"/>
      <c r="F40" s="285"/>
      <c r="G40" s="279"/>
      <c r="H40" s="279"/>
      <c r="I40" s="280"/>
      <c r="J40" s="281">
        <f>H19</f>
        <v>0</v>
      </c>
      <c r="K40" s="264" t="s">
        <v>196</v>
      </c>
      <c r="L40" s="281">
        <f>J19</f>
        <v>18</v>
      </c>
      <c r="M40" s="282">
        <f>K19</f>
        <v>0</v>
      </c>
      <c r="N40" s="40"/>
      <c r="O40" s="40"/>
      <c r="P40" s="40"/>
      <c r="Q40" s="40"/>
      <c r="R40" s="40"/>
      <c r="S40" s="40"/>
      <c r="T40" s="40"/>
      <c r="U40" s="40"/>
      <c r="V40" s="40"/>
      <c r="W40" s="276"/>
      <c r="X40" s="40"/>
      <c r="Y40" s="40"/>
    </row>
    <row r="41" spans="2:25" ht="17.25" thickBot="1">
      <c r="B41" s="261"/>
      <c r="C41" s="40"/>
      <c r="D41" s="40"/>
      <c r="E41" s="40"/>
      <c r="F41" s="50" t="str">
        <f t="shared" si="1"/>
        <v/>
      </c>
      <c r="G41" s="40"/>
      <c r="H41" s="40"/>
      <c r="I41" s="271" t="s">
        <v>198</v>
      </c>
      <c r="J41" s="40"/>
      <c r="K41" s="266" t="s">
        <v>199</v>
      </c>
      <c r="L41" s="40"/>
      <c r="M41" s="40"/>
      <c r="N41" s="40"/>
      <c r="O41" s="40"/>
      <c r="P41" s="40"/>
      <c r="Q41" s="266" t="s">
        <v>202</v>
      </c>
      <c r="R41" s="40"/>
      <c r="S41" s="40"/>
      <c r="T41" s="283" t="s">
        <v>238</v>
      </c>
      <c r="U41" s="284"/>
      <c r="V41" s="284"/>
      <c r="W41" s="276"/>
      <c r="X41" s="40"/>
      <c r="Y41" s="40"/>
    </row>
    <row r="42" spans="2:25">
      <c r="B42" s="261"/>
      <c r="C42" s="40" t="str">
        <f>IF('Raw Data'!E43&lt;70%,'Raw Data'!A43, "")</f>
        <v>Marketing strategy</v>
      </c>
      <c r="D42" s="40"/>
      <c r="E42" s="40">
        <f>IF(C42="", "",'Raw Data'!B43)</f>
        <v>0</v>
      </c>
      <c r="F42" s="50" t="str">
        <f t="shared" si="1"/>
        <v>out of</v>
      </c>
      <c r="G42" s="50">
        <f>IF(C42="", "",'Raw Data'!C43)</f>
        <v>10</v>
      </c>
      <c r="H42" s="272" t="s">
        <v>239</v>
      </c>
      <c r="I42" s="273">
        <f>IF(C42="","",'Raw Data'!E43)</f>
        <v>0</v>
      </c>
      <c r="J42" s="40" t="s">
        <v>240</v>
      </c>
      <c r="K42" s="284" t="str">
        <f>IF(I42="","",Marketing!F36)</f>
        <v>GSMA Publication: Driving Customer Usage of Mobile Money for the Unbanked</v>
      </c>
      <c r="L42" s="284"/>
      <c r="M42" s="284"/>
      <c r="N42" s="284"/>
      <c r="O42" s="284"/>
      <c r="P42" s="284"/>
      <c r="Q42" s="284"/>
      <c r="R42" s="284"/>
      <c r="S42" s="284"/>
      <c r="T42" s="284"/>
      <c r="U42" s="284"/>
      <c r="V42" s="40"/>
      <c r="W42" s="276"/>
      <c r="X42" s="40"/>
      <c r="Y42" s="40"/>
    </row>
    <row r="43" spans="2:25" ht="29.25" customHeight="1">
      <c r="B43" s="261"/>
      <c r="C43" s="286" t="str">
        <f>IF('Raw Data'!E44&lt;70%,'Raw Data'!A44, "")</f>
        <v>Marketing monitoring</v>
      </c>
      <c r="D43" s="286"/>
      <c r="E43" s="286">
        <f>IF(C43="", "",'Raw Data'!B44)</f>
        <v>0</v>
      </c>
      <c r="F43" s="287" t="str">
        <f t="shared" si="1"/>
        <v>out of</v>
      </c>
      <c r="G43" s="287">
        <f>IF(C43="", "",'Raw Data'!C44)</f>
        <v>8</v>
      </c>
      <c r="H43" s="288" t="s">
        <v>239</v>
      </c>
      <c r="I43" s="289">
        <f>IF(C43="","",'Raw Data'!E44)</f>
        <v>0</v>
      </c>
      <c r="J43" s="286" t="s">
        <v>240</v>
      </c>
      <c r="K43" s="351" t="str">
        <f>IF(I43="","",Marketing!F37)</f>
        <v>GSMA Publication: Getting the Most Out of Your Data: Segmenting Your Mobile Money Customer Base to Drive Usage</v>
      </c>
      <c r="L43" s="351"/>
      <c r="M43" s="351"/>
      <c r="N43" s="351"/>
      <c r="O43" s="351"/>
      <c r="P43" s="351"/>
      <c r="Q43" s="351"/>
      <c r="R43" s="351"/>
      <c r="S43" s="351"/>
      <c r="T43" s="351"/>
      <c r="U43" s="351"/>
      <c r="V43" s="351"/>
      <c r="W43" s="274"/>
      <c r="X43" s="284"/>
      <c r="Y43" s="40"/>
    </row>
    <row r="44" spans="2:25">
      <c r="B44" s="261"/>
      <c r="C44" s="40"/>
      <c r="D44" s="40"/>
      <c r="E44" s="40"/>
      <c r="F44" s="40"/>
      <c r="G44" s="40"/>
      <c r="H44" s="40"/>
      <c r="I44" s="40"/>
      <c r="J44" s="40"/>
      <c r="K44" s="40"/>
      <c r="L44" s="40"/>
      <c r="M44" s="40"/>
      <c r="N44" s="40"/>
      <c r="O44" s="40"/>
      <c r="P44" s="40"/>
      <c r="Q44" s="40"/>
      <c r="R44" s="40"/>
      <c r="S44" s="40"/>
      <c r="T44" s="40"/>
      <c r="U44" s="40"/>
      <c r="V44" s="40"/>
      <c r="W44" s="276"/>
      <c r="X44" s="40"/>
      <c r="Y44" s="276"/>
    </row>
    <row r="45" spans="2:25">
      <c r="B45" s="261"/>
      <c r="C45" s="40"/>
      <c r="D45" s="40"/>
      <c r="E45" s="40"/>
      <c r="F45" s="40"/>
      <c r="G45" s="40"/>
      <c r="H45" s="40"/>
      <c r="I45" s="40"/>
      <c r="J45" s="40"/>
      <c r="K45" s="40"/>
      <c r="L45" s="40"/>
      <c r="M45" s="40"/>
      <c r="N45" s="40"/>
      <c r="O45" s="40"/>
      <c r="P45" s="40"/>
      <c r="Q45" s="40"/>
      <c r="R45" s="40"/>
      <c r="S45" s="40"/>
      <c r="T45" s="40"/>
      <c r="U45" s="40"/>
      <c r="V45" s="40"/>
      <c r="W45" s="276"/>
    </row>
    <row r="46" spans="2:25">
      <c r="B46" s="290"/>
      <c r="C46" s="291"/>
      <c r="D46" s="291"/>
      <c r="E46" s="291"/>
      <c r="F46" s="291"/>
      <c r="G46" s="291"/>
      <c r="H46" s="291"/>
      <c r="I46" s="291"/>
      <c r="J46" s="291"/>
      <c r="K46" s="291"/>
      <c r="L46" s="291"/>
      <c r="M46" s="291"/>
      <c r="N46" s="291"/>
      <c r="O46" s="291"/>
      <c r="P46" s="291"/>
      <c r="Q46" s="291"/>
      <c r="R46" s="291"/>
      <c r="S46" s="291"/>
      <c r="T46" s="291"/>
      <c r="U46" s="291"/>
      <c r="V46" s="291"/>
      <c r="W46" s="292"/>
    </row>
    <row r="47" spans="2:25" ht="3" customHeight="1"/>
    <row r="48" spans="2:25">
      <c r="B48" s="258"/>
      <c r="C48" s="259"/>
      <c r="D48" s="259"/>
      <c r="E48" s="259"/>
      <c r="F48" s="259"/>
      <c r="G48" s="259"/>
      <c r="H48" s="259"/>
      <c r="I48" s="259"/>
      <c r="J48" s="259"/>
      <c r="K48" s="259"/>
      <c r="L48" s="259"/>
      <c r="M48" s="259"/>
      <c r="N48" s="259"/>
      <c r="O48" s="260"/>
    </row>
    <row r="49" spans="2:15" ht="18.75">
      <c r="B49" s="261"/>
      <c r="C49" s="40"/>
      <c r="D49" s="40"/>
      <c r="E49" s="293" t="s">
        <v>172</v>
      </c>
      <c r="F49" s="293"/>
      <c r="G49" s="293"/>
      <c r="H49" s="293"/>
      <c r="I49" s="293"/>
      <c r="J49" s="293"/>
      <c r="K49" s="40"/>
      <c r="L49" s="40"/>
      <c r="M49" s="40"/>
      <c r="N49" s="40"/>
      <c r="O49" s="276"/>
    </row>
    <row r="50" spans="2:15" ht="18.75">
      <c r="B50" s="261"/>
      <c r="C50" s="40"/>
      <c r="D50" s="40"/>
      <c r="E50" s="293"/>
      <c r="F50" s="293"/>
      <c r="G50" s="293"/>
      <c r="H50" s="293"/>
      <c r="I50" s="293"/>
      <c r="J50" s="293"/>
      <c r="K50" s="40"/>
      <c r="L50" s="40"/>
      <c r="M50" s="40"/>
      <c r="N50" s="40"/>
      <c r="O50" s="276"/>
    </row>
    <row r="51" spans="2:15" ht="18.75">
      <c r="B51" s="261"/>
      <c r="C51" s="40"/>
      <c r="D51" s="40"/>
      <c r="E51" s="293"/>
      <c r="F51" s="293"/>
      <c r="G51" s="294" t="s">
        <v>175</v>
      </c>
      <c r="H51" s="293"/>
      <c r="I51" s="295" t="s">
        <v>186</v>
      </c>
      <c r="J51" s="293"/>
      <c r="K51" s="40"/>
      <c r="L51" s="40"/>
      <c r="M51" s="40"/>
      <c r="N51" s="40"/>
      <c r="O51" s="276"/>
    </row>
    <row r="52" spans="2:15">
      <c r="B52" s="261"/>
      <c r="C52" s="40"/>
      <c r="D52" s="40"/>
      <c r="E52" s="40"/>
      <c r="F52" s="40"/>
      <c r="G52" s="40"/>
      <c r="H52" s="40"/>
      <c r="I52" s="40"/>
      <c r="J52" s="40"/>
      <c r="K52" s="40"/>
      <c r="L52" s="40"/>
      <c r="M52" s="40"/>
      <c r="N52" s="40"/>
      <c r="O52" s="276"/>
    </row>
    <row r="53" spans="2:15">
      <c r="B53" s="261"/>
      <c r="C53" s="355" t="s">
        <v>171</v>
      </c>
      <c r="D53" s="355"/>
      <c r="E53" s="355"/>
      <c r="F53" s="355"/>
      <c r="G53" s="296">
        <f>'Input data '!M40/'Input data '!M39</f>
        <v>0.5</v>
      </c>
      <c r="H53" s="40"/>
      <c r="I53" s="40" t="str">
        <f>IF(G53&lt;60%,"Below average agent activity rate", "Above average activity rate")</f>
        <v>Below average agent activity rate</v>
      </c>
      <c r="J53" s="40"/>
      <c r="K53" s="40"/>
      <c r="L53" s="40"/>
      <c r="M53" s="40"/>
      <c r="N53" s="40"/>
      <c r="O53" s="276"/>
    </row>
    <row r="54" spans="2:15" ht="10.5" customHeight="1">
      <c r="B54" s="261"/>
      <c r="C54" s="272"/>
      <c r="D54" s="272"/>
      <c r="E54" s="272"/>
      <c r="F54" s="272"/>
      <c r="G54" s="266"/>
      <c r="H54" s="40"/>
      <c r="I54" s="40"/>
      <c r="J54" s="40"/>
      <c r="K54" s="40"/>
      <c r="L54" s="40"/>
      <c r="M54" s="40"/>
      <c r="N54" s="40"/>
      <c r="O54" s="276"/>
    </row>
    <row r="55" spans="2:15">
      <c r="B55" s="261"/>
      <c r="C55" s="355" t="s">
        <v>173</v>
      </c>
      <c r="D55" s="355"/>
      <c r="E55" s="355"/>
      <c r="F55" s="355"/>
      <c r="G55" s="297">
        <f>('Input data '!M22+'Input data '!M21)/'Input data '!M40</f>
        <v>8</v>
      </c>
      <c r="H55" s="40"/>
      <c r="I55" s="349" t="str">
        <f>IF(G55&gt;300,"High customer per agent ratio",IF(G55&lt;150,"Low customer per agent ratio","You have a healthy range of agents"))</f>
        <v>Low customer per agent ratio</v>
      </c>
      <c r="J55" s="349"/>
      <c r="K55" s="349"/>
      <c r="L55" s="349"/>
      <c r="M55" s="349"/>
      <c r="N55" s="40"/>
      <c r="O55" s="276"/>
    </row>
    <row r="56" spans="2:15">
      <c r="B56" s="261"/>
      <c r="C56" s="272"/>
      <c r="D56" s="272"/>
      <c r="E56" s="272"/>
      <c r="F56" s="272"/>
      <c r="G56" s="266"/>
      <c r="H56" s="40"/>
      <c r="I56" s="40"/>
      <c r="J56" s="40"/>
      <c r="K56" s="40"/>
      <c r="L56" s="40"/>
      <c r="M56" s="40"/>
      <c r="N56" s="40"/>
      <c r="O56" s="276"/>
    </row>
    <row r="57" spans="2:15" ht="28.5" customHeight="1">
      <c r="B57" s="261"/>
      <c r="C57" s="355" t="s">
        <v>183</v>
      </c>
      <c r="D57" s="355"/>
      <c r="E57" s="355"/>
      <c r="F57" s="355"/>
      <c r="G57" s="297">
        <f>(('Input data '!M28+'Input data '!M34+'Input data '!M35)/'Input data '!M40)/30</f>
        <v>0.2</v>
      </c>
      <c r="H57" s="40"/>
      <c r="I57" s="353" t="str">
        <f>IF(G57&gt;60,"Transaction per active per day is high",IF(G57&lt;10,"Transactions per active agents is below a healthy range, the global average is 12.2 ","Healthy range of agents"))</f>
        <v xml:space="preserve">Transactions per active agents is below a healthy range, the global average is 12.2 </v>
      </c>
      <c r="J57" s="353"/>
      <c r="K57" s="353"/>
      <c r="L57" s="353"/>
      <c r="M57" s="353"/>
      <c r="N57" s="353"/>
      <c r="O57" s="276"/>
    </row>
    <row r="58" spans="2:15">
      <c r="B58" s="261"/>
      <c r="C58" s="272"/>
      <c r="D58" s="272"/>
      <c r="E58" s="272"/>
      <c r="F58" s="272"/>
      <c r="G58" s="266"/>
      <c r="H58" s="40"/>
      <c r="I58" s="40"/>
      <c r="J58" s="40"/>
      <c r="K58" s="40"/>
      <c r="L58" s="40"/>
      <c r="M58" s="40"/>
      <c r="N58" s="40"/>
      <c r="O58" s="276"/>
    </row>
    <row r="59" spans="2:15">
      <c r="B59" s="261"/>
      <c r="C59" s="355" t="s">
        <v>174</v>
      </c>
      <c r="D59" s="355"/>
      <c r="E59" s="355"/>
      <c r="F59" s="355"/>
      <c r="G59" s="266">
        <f>'Input data '!M39/'Input data '!M46</f>
        <v>1</v>
      </c>
      <c r="H59" s="40"/>
      <c r="I59" s="352" t="str">
        <f>IF(G59&gt;200,"Above average amount of agents per masteragetns",IF(G59&lt;100,"Below average of agents per masteragents","Healthy range of masteragents"))</f>
        <v>Below average of agents per masteragents</v>
      </c>
      <c r="J59" s="352"/>
      <c r="K59" s="352"/>
      <c r="L59" s="352"/>
      <c r="M59" s="352"/>
      <c r="N59" s="352"/>
      <c r="O59" s="276"/>
    </row>
    <row r="60" spans="2:15">
      <c r="B60" s="261"/>
      <c r="C60" s="272"/>
      <c r="D60" s="272"/>
      <c r="E60" s="272"/>
      <c r="F60" s="272"/>
      <c r="G60" s="266"/>
      <c r="H60" s="40"/>
      <c r="I60" s="40"/>
      <c r="J60" s="40"/>
      <c r="K60" s="40"/>
      <c r="L60" s="40"/>
      <c r="M60" s="40"/>
      <c r="N60" s="40"/>
      <c r="O60" s="276"/>
    </row>
    <row r="61" spans="2:15">
      <c r="B61" s="261"/>
      <c r="C61" s="355" t="s">
        <v>185</v>
      </c>
      <c r="D61" s="355"/>
      <c r="E61" s="355"/>
      <c r="F61" s="355"/>
      <c r="G61" s="266">
        <f>'Input data '!M39/'Input data '!M45</f>
        <v>1</v>
      </c>
      <c r="H61" s="40"/>
      <c r="I61" s="352" t="str">
        <f>IF(G61&gt;150,"Above average amount of agents per sales people",IF(G61&lt;50,"Below average of agents per sales people","Healthy range of sales people"))</f>
        <v>Below average of agents per sales people</v>
      </c>
      <c r="J61" s="352"/>
      <c r="K61" s="352"/>
      <c r="L61" s="352"/>
      <c r="M61" s="352"/>
      <c r="N61" s="352"/>
      <c r="O61" s="276"/>
    </row>
    <row r="62" spans="2:15">
      <c r="B62" s="261"/>
      <c r="C62" s="272"/>
      <c r="D62" s="272"/>
      <c r="E62" s="272"/>
      <c r="F62" s="272"/>
      <c r="G62" s="266"/>
      <c r="H62" s="40"/>
      <c r="I62" s="40"/>
      <c r="J62" s="40"/>
      <c r="K62" s="40"/>
      <c r="L62" s="40"/>
      <c r="M62" s="40"/>
      <c r="N62" s="40"/>
      <c r="O62" s="276"/>
    </row>
    <row r="63" spans="2:15">
      <c r="B63" s="261"/>
      <c r="C63" s="272"/>
      <c r="D63" s="272"/>
      <c r="E63" s="272"/>
      <c r="F63" s="272"/>
      <c r="G63" s="266"/>
      <c r="H63" s="40"/>
      <c r="I63" s="40"/>
      <c r="J63" s="40"/>
      <c r="K63" s="40"/>
      <c r="L63" s="40"/>
      <c r="M63" s="40"/>
      <c r="N63" s="40"/>
      <c r="O63" s="276"/>
    </row>
    <row r="64" spans="2:15">
      <c r="B64" s="290"/>
      <c r="C64" s="291"/>
      <c r="D64" s="291"/>
      <c r="E64" s="291"/>
      <c r="F64" s="291"/>
      <c r="G64" s="291"/>
      <c r="H64" s="291"/>
      <c r="I64" s="298" t="s">
        <v>224</v>
      </c>
      <c r="J64" s="291"/>
      <c r="K64" s="291"/>
      <c r="L64" s="291"/>
      <c r="M64" s="291"/>
      <c r="N64" s="291"/>
      <c r="O64" s="292"/>
    </row>
    <row r="65" spans="17:23" ht="5.25" customHeight="1"/>
    <row r="66" spans="17:23">
      <c r="Q66" s="299"/>
      <c r="R66" s="259"/>
      <c r="S66" s="259"/>
      <c r="T66" s="259"/>
      <c r="U66" s="259"/>
      <c r="V66" s="259"/>
      <c r="W66" s="260"/>
    </row>
    <row r="67" spans="17:23" ht="18.75">
      <c r="Q67" s="300"/>
      <c r="R67" s="40"/>
      <c r="S67" s="40"/>
      <c r="T67" s="293" t="s">
        <v>187</v>
      </c>
      <c r="U67" s="293"/>
      <c r="V67" s="293"/>
      <c r="W67" s="276"/>
    </row>
    <row r="68" spans="17:23">
      <c r="Q68" s="300"/>
      <c r="R68" s="40"/>
      <c r="S68" s="40"/>
      <c r="T68" s="40"/>
      <c r="U68" s="40"/>
      <c r="V68" s="40"/>
      <c r="W68" s="276"/>
    </row>
    <row r="69" spans="17:23" ht="37.5" customHeight="1">
      <c r="Q69" s="300"/>
      <c r="S69" s="294" t="s">
        <v>175</v>
      </c>
      <c r="U69" s="354" t="s">
        <v>186</v>
      </c>
      <c r="V69" s="354"/>
      <c r="W69" s="276"/>
    </row>
    <row r="70" spans="17:23">
      <c r="Q70" s="300"/>
      <c r="R70" s="40"/>
      <c r="S70" s="40"/>
      <c r="U70" s="40"/>
      <c r="V70" s="40"/>
      <c r="W70" s="276"/>
    </row>
    <row r="71" spans="17:23" ht="33" customHeight="1">
      <c r="Q71" s="347" t="s">
        <v>188</v>
      </c>
      <c r="R71" s="348"/>
      <c r="S71" s="301">
        <f>'Input data '!M20/'Input data '!M19</f>
        <v>0.75</v>
      </c>
      <c r="U71" s="349" t="str">
        <f>IF(S71&gt;35%, "Higher than average 90 day activity", "Lower than average 90 day activity rate")</f>
        <v>Higher than average 90 day activity</v>
      </c>
      <c r="V71" s="349"/>
      <c r="W71" s="276"/>
    </row>
    <row r="72" spans="17:23" ht="39.75" customHeight="1">
      <c r="Q72" s="302"/>
      <c r="R72" s="288" t="s">
        <v>225</v>
      </c>
      <c r="S72" s="301">
        <f>'Input data '!M21/'Input data '!M19</f>
        <v>0.5</v>
      </c>
      <c r="T72" s="40"/>
      <c r="U72" s="349" t="str">
        <f>IF(S72&gt;22%, "Higher than average 30 day activity", "Lower than average 30 day activity rate")</f>
        <v>Higher than average 30 day activity</v>
      </c>
      <c r="V72" s="349"/>
      <c r="W72" s="276"/>
    </row>
    <row r="73" spans="17:23">
      <c r="Q73" s="300"/>
      <c r="R73" s="40"/>
      <c r="S73" s="40"/>
      <c r="T73" s="40"/>
      <c r="U73" s="40"/>
      <c r="V73" s="40"/>
      <c r="W73" s="276"/>
    </row>
    <row r="74" spans="17:23">
      <c r="Q74" s="300"/>
      <c r="R74" s="40"/>
      <c r="S74" s="40"/>
      <c r="T74" s="40"/>
      <c r="U74" s="40"/>
      <c r="V74" s="40"/>
      <c r="W74" s="276"/>
    </row>
    <row r="75" spans="17:23">
      <c r="Q75" s="300"/>
      <c r="R75" s="40"/>
      <c r="S75" s="40"/>
      <c r="T75" s="40"/>
      <c r="U75" s="40"/>
      <c r="V75" s="40"/>
      <c r="W75" s="276"/>
    </row>
    <row r="76" spans="17:23" ht="27" customHeight="1">
      <c r="Q76" s="300"/>
      <c r="R76" s="40"/>
      <c r="S76" s="40"/>
      <c r="T76" s="40"/>
      <c r="U76" s="40"/>
      <c r="V76" s="40"/>
      <c r="W76" s="276"/>
    </row>
    <row r="77" spans="17:23">
      <c r="Q77" s="300"/>
      <c r="R77" s="40"/>
      <c r="S77" s="40"/>
      <c r="T77" s="40"/>
      <c r="U77" s="40"/>
      <c r="V77" s="40"/>
      <c r="W77" s="276"/>
    </row>
    <row r="78" spans="17:23">
      <c r="Q78" s="300"/>
      <c r="R78" s="40"/>
      <c r="S78" s="40"/>
      <c r="T78" s="40"/>
      <c r="U78" s="40"/>
      <c r="V78" s="40"/>
      <c r="W78" s="276"/>
    </row>
    <row r="79" spans="17:23">
      <c r="Q79" s="300"/>
      <c r="R79" s="40"/>
      <c r="S79" s="40"/>
      <c r="T79" s="40"/>
      <c r="U79" s="40"/>
      <c r="V79" s="40"/>
      <c r="W79" s="276"/>
    </row>
    <row r="80" spans="17:23">
      <c r="Q80" s="300"/>
      <c r="R80" s="40"/>
      <c r="S80" s="40"/>
      <c r="T80" s="40"/>
      <c r="U80" s="40"/>
      <c r="V80" s="40"/>
      <c r="W80" s="276"/>
    </row>
    <row r="81" spans="17:23">
      <c r="Q81" s="300"/>
      <c r="R81" s="40"/>
      <c r="S81" s="40"/>
      <c r="T81" s="40"/>
      <c r="U81" s="40"/>
      <c r="V81" s="40"/>
      <c r="W81" s="276"/>
    </row>
    <row r="82" spans="17:23">
      <c r="Q82" s="303"/>
      <c r="R82" s="291"/>
      <c r="S82" s="291"/>
      <c r="T82" s="291"/>
      <c r="U82" s="291"/>
      <c r="V82" s="291"/>
      <c r="W82" s="292"/>
    </row>
  </sheetData>
  <sheetProtection formatCells="0" formatColumns="0" formatRows="0" insertColumns="0" insertRows="0" insertHyperlinks="0" deleteColumns="0" deleteRows="0" sort="0" autoFilter="0" pivotTables="0"/>
  <customSheetViews>
    <customSheetView guid="{EC11A524-C9E1-4F81-B811-06C3EABA226A}" showGridLines="0">
      <selection activeCell="P18" sqref="P18"/>
      <pageMargins left="0.75" right="0.75" top="1" bottom="1" header="0.5" footer="0.5"/>
      <pageSetup paperSize="9" orientation="portrait" r:id="rId1"/>
    </customSheetView>
    <customSheetView guid="{E0251001-9DD1-984A-A81A-AE654AF714A6}">
      <selection activeCell="D19" sqref="D19"/>
      <pageMargins left="0.7" right="0.7" top="0.75" bottom="0.75" header="0.3" footer="0.3"/>
    </customSheetView>
    <customSheetView guid="{5F0FA797-6F13-A540-A4C8-CA37CDB700E2}">
      <selection activeCell="D19" sqref="D19"/>
      <pageMargins left="0.7" right="0.7" top="0.75" bottom="0.75" header="0.3" footer="0.3"/>
    </customSheetView>
  </customSheetViews>
  <mergeCells count="15">
    <mergeCell ref="C53:F53"/>
    <mergeCell ref="C55:F55"/>
    <mergeCell ref="C57:F57"/>
    <mergeCell ref="C59:F59"/>
    <mergeCell ref="C61:F61"/>
    <mergeCell ref="Q71:R71"/>
    <mergeCell ref="U71:V71"/>
    <mergeCell ref="U72:V72"/>
    <mergeCell ref="K26:V26"/>
    <mergeCell ref="K43:V43"/>
    <mergeCell ref="I55:M55"/>
    <mergeCell ref="I59:N59"/>
    <mergeCell ref="I61:N61"/>
    <mergeCell ref="I57:N57"/>
    <mergeCell ref="U69:V69"/>
  </mergeCells>
  <conditionalFormatting sqref="M24">
    <cfRule type="cellIs" dxfId="8" priority="7" operator="between">
      <formula>70%</formula>
      <formula>100%</formula>
    </cfRule>
    <cfRule type="cellIs" dxfId="7" priority="9" operator="between">
      <formula>0</formula>
      <formula>0.5</formula>
    </cfRule>
  </conditionalFormatting>
  <conditionalFormatting sqref="M24">
    <cfRule type="cellIs" dxfId="6" priority="8" operator="between">
      <formula>0.5</formula>
      <formula>0.7</formula>
    </cfRule>
  </conditionalFormatting>
  <conditionalFormatting sqref="K11 K13 K15 K17 K19 M24 M33 M40">
    <cfRule type="cellIs" dxfId="5" priority="10" operator="between">
      <formula>60%</formula>
      <formula>100%</formula>
    </cfRule>
    <cfRule type="cellIs" dxfId="4" priority="11" operator="between">
      <formula>0.4</formula>
      <formula>0.6</formula>
    </cfRule>
    <cfRule type="cellIs" dxfId="3" priority="12" operator="between">
      <formula>0</formula>
      <formula>0.4</formula>
    </cfRule>
  </conditionalFormatting>
  <conditionalFormatting sqref="I26:I31 I35:I37 I42:I43">
    <cfRule type="cellIs" dxfId="2" priority="1" operator="between">
      <formula>0.6</formula>
      <formula>1</formula>
    </cfRule>
    <cfRule type="cellIs" dxfId="1" priority="2" operator="between">
      <formula>0</formula>
      <formula>0.4</formula>
    </cfRule>
    <cfRule type="cellIs" dxfId="0" priority="3" operator="between">
      <formula>0.4</formula>
      <formula>0.6</formula>
    </cfRule>
  </conditionalFormatting>
  <hyperlinks>
    <hyperlink ref="T24" r:id="rId2"/>
    <hyperlink ref="K26" r:id="rId3" display="http://www.gsma.com/mobilefordevelopment/wp-content/uploads/2011/02/Agent-Networks-full.pdf"/>
    <hyperlink ref="K27" r:id="rId4" display="https://youtu.be/U0LKYDgXh4g"/>
    <hyperlink ref="K28" r:id="rId5" display="http://www.gsma.com/mobilefordevelopment/wp-content/uploads/2012/10/MMU_Agent-Training.pdf"/>
    <hyperlink ref="K29" r:id="rId6" display="http://www.gsma.com/mobilefordevelopment/wp-content/uploads/2012/03/manage.pdf"/>
    <hyperlink ref="K35" r:id="rId7" display="http://www.gsma.com/mobilefordevelopment/wp-content/uploads/2012/10/2012_MMU_Organisational-design-to-succeed-in-mobile-money.pdf"/>
    <hyperlink ref="K36" r:id="rId8" display="http://www.gsma.com/mobilefordevelopment/wp-content/uploads/2013/10/KPIs-in-Mobile-Money_A-Reference-Guide.pdf"/>
    <hyperlink ref="K37" r:id="rId9" display="http://www.ifc.org/wps/wcm/connect/8f95ad804cf85c69872ec7f81ee631cc/Tool+9.1.+Designing+%26+Building+a+Call+Center.pdf?MOD=AJPERES"/>
    <hyperlink ref="K42" r:id="rId10" display="http://www.gsma.com/mobilefordevelopment/wp-content/uploads/2012/03/drivingcustomerusagefinallowres.pdf"/>
    <hyperlink ref="K43" r:id="rId11" display="http://www.gsma.com/mobilefordevelopment/wp-content/uploads/2013/07/Customer-Business-Intelligence-.pdf"/>
    <hyperlink ref="K30" r:id="rId12" display="http://www.gsma.com/mobilefordevelopment/wp-content/uploads/2013/07/MMU_Mobile-Money-101.pdf"/>
    <hyperlink ref="K31" r:id="rId13" display="http://www.gsma.com/mobilefordevelopment/wp-content/uploads/2012/03/Webinar-ENG-Slides.pdf"/>
    <hyperlink ref="T34:W34" r:id="rId14" display="MMU Topics – Organisational Structure"/>
    <hyperlink ref="T24:V24" r:id="rId15" display="MMU Topics – Agent Networks"/>
    <hyperlink ref="T41:V41" r:id="rId16" display="MMU Topics – Customer Adoption"/>
    <hyperlink ref="K42:U42" r:id="rId17" display="http://www.gsma.com/mobilefordevelopment/wp-content/uploads/2012/03/drivingcustomerusagefinallowres.pdf"/>
    <hyperlink ref="K37:U37" r:id="rId18" display="http://www.ifc.org/wps/wcm/connect/8f95ad804cf85c69872ec7f81ee631cc/Tool+9.1.+Designing+%26+Building+a+Call+Center.pdf?MOD=AJPERES"/>
  </hyperlinks>
  <pageMargins left="0.75" right="0.75" top="1" bottom="1" header="0.5" footer="0.5"/>
  <pageSetup paperSize="9" orientation="portrait" r:id="rId19"/>
  <drawing r:id="rId2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2:G15"/>
  <sheetViews>
    <sheetView showGridLines="0" zoomScaleNormal="100" zoomScalePageLayoutView="150" workbookViewId="0">
      <selection activeCell="G28" sqref="G28"/>
    </sheetView>
  </sheetViews>
  <sheetFormatPr defaultColWidth="8.85546875" defaultRowHeight="15"/>
  <cols>
    <col min="3" max="3" width="16.42578125" customWidth="1"/>
    <col min="4" max="4" width="17.42578125" customWidth="1"/>
    <col min="5" max="5" width="16.28515625" customWidth="1"/>
    <col min="6" max="6" width="18.42578125" customWidth="1"/>
    <col min="7" max="7" width="24.7109375" customWidth="1"/>
  </cols>
  <sheetData>
    <row r="2" spans="2:7" ht="15.75" thickBot="1"/>
    <row r="3" spans="2:7" ht="15.75" thickBot="1">
      <c r="B3" s="358" t="s">
        <v>0</v>
      </c>
      <c r="C3" s="359"/>
      <c r="D3" s="359"/>
      <c r="E3" s="359"/>
      <c r="F3" s="360"/>
      <c r="G3" s="135" t="s">
        <v>1</v>
      </c>
    </row>
    <row r="4" spans="2:7" ht="16.5" thickTop="1" thickBot="1">
      <c r="B4" s="136"/>
      <c r="C4" s="2" t="s">
        <v>63</v>
      </c>
      <c r="D4" s="2" t="s">
        <v>64</v>
      </c>
      <c r="E4" s="3" t="s">
        <v>2</v>
      </c>
      <c r="F4" s="4" t="s">
        <v>3</v>
      </c>
      <c r="G4" s="137" t="s">
        <v>4</v>
      </c>
    </row>
    <row r="5" spans="2:7" ht="54">
      <c r="B5" s="361" t="s">
        <v>5</v>
      </c>
      <c r="C5" s="128" t="s">
        <v>14</v>
      </c>
      <c r="D5" s="128" t="s">
        <v>15</v>
      </c>
      <c r="E5" s="5" t="s">
        <v>65</v>
      </c>
      <c r="F5" s="6" t="s">
        <v>16</v>
      </c>
      <c r="G5" s="138" t="s">
        <v>355</v>
      </c>
    </row>
    <row r="6" spans="2:7" ht="54">
      <c r="B6" s="362"/>
      <c r="C6" s="7" t="s">
        <v>66</v>
      </c>
      <c r="D6" s="7" t="s">
        <v>67</v>
      </c>
      <c r="E6" s="8" t="s">
        <v>68</v>
      </c>
      <c r="F6" s="9" t="s">
        <v>17</v>
      </c>
      <c r="G6" s="139" t="s">
        <v>72</v>
      </c>
    </row>
    <row r="7" spans="2:7" ht="67.5" customHeight="1">
      <c r="B7" s="362"/>
      <c r="C7" s="7" t="s">
        <v>18</v>
      </c>
      <c r="D7" s="7" t="s">
        <v>19</v>
      </c>
      <c r="E7" s="10"/>
      <c r="F7" s="9" t="s">
        <v>69</v>
      </c>
      <c r="G7" s="140"/>
    </row>
    <row r="8" spans="2:7" ht="15.75" thickBot="1">
      <c r="B8" s="363"/>
      <c r="C8" s="11"/>
      <c r="D8" s="12"/>
      <c r="E8" s="13"/>
      <c r="F8" s="14" t="s">
        <v>20</v>
      </c>
      <c r="G8" s="141"/>
    </row>
    <row r="9" spans="2:7" ht="40.5">
      <c r="B9" s="361" t="s">
        <v>6</v>
      </c>
      <c r="C9" s="128" t="s">
        <v>21</v>
      </c>
      <c r="D9" s="364" t="s">
        <v>22</v>
      </c>
      <c r="E9" s="366" t="s">
        <v>70</v>
      </c>
      <c r="F9" s="368" t="s">
        <v>71</v>
      </c>
      <c r="G9" s="356" t="s">
        <v>23</v>
      </c>
    </row>
    <row r="10" spans="2:7" ht="27.75" thickBot="1">
      <c r="B10" s="363"/>
      <c r="C10" s="129" t="s">
        <v>24</v>
      </c>
      <c r="D10" s="365"/>
      <c r="E10" s="367"/>
      <c r="F10" s="369"/>
      <c r="G10" s="357"/>
    </row>
    <row r="11" spans="2:7" ht="15.75" thickBot="1">
      <c r="B11" s="142" t="s">
        <v>7</v>
      </c>
      <c r="C11" s="15" t="s">
        <v>8</v>
      </c>
      <c r="D11" s="15" t="s">
        <v>9</v>
      </c>
      <c r="E11" s="16" t="s">
        <v>10</v>
      </c>
      <c r="F11" s="17" t="s">
        <v>11</v>
      </c>
      <c r="G11" s="143" t="s">
        <v>12</v>
      </c>
    </row>
    <row r="12" spans="2:7" ht="15.75" thickBot="1">
      <c r="B12" s="144" t="s">
        <v>13</v>
      </c>
      <c r="C12" s="145"/>
      <c r="D12" s="145"/>
      <c r="E12" s="146"/>
      <c r="F12" s="147"/>
      <c r="G12" s="148"/>
    </row>
    <row r="14" spans="2:7">
      <c r="B14" s="208"/>
    </row>
    <row r="15" spans="2:7">
      <c r="B15" s="68"/>
    </row>
  </sheetData>
  <customSheetViews>
    <customSheetView guid="{EC11A524-C9E1-4F81-B811-06C3EABA226A}" scale="150" topLeftCell="A4">
      <selection activeCell="F10" sqref="F10"/>
      <pageMargins left="0.75" right="0.75" top="1" bottom="1" header="0.5" footer="0.5"/>
      <pageSetup paperSize="9" orientation="portrait" r:id="rId1"/>
    </customSheetView>
    <customSheetView guid="{E0251001-9DD1-984A-A81A-AE654AF714A6}">
      <selection activeCell="K8" sqref="K8"/>
      <pageMargins left="0.7" right="0.7" top="0.75" bottom="0.75" header="0.3" footer="0.3"/>
      <pageSetup paperSize="9" orientation="portrait"/>
    </customSheetView>
    <customSheetView guid="{5F0FA797-6F13-A540-A4C8-CA37CDB700E2}" scale="150">
      <selection activeCell="E15" sqref="E15"/>
      <pageMargins left="0.7" right="0.7" top="0.75" bottom="0.75" header="0.3" footer="0.3"/>
      <pageSetup paperSize="9" orientation="portrait"/>
    </customSheetView>
  </customSheetViews>
  <mergeCells count="7">
    <mergeCell ref="G9:G10"/>
    <mergeCell ref="B3:F3"/>
    <mergeCell ref="B5:B8"/>
    <mergeCell ref="B9:B10"/>
    <mergeCell ref="D9:D10"/>
    <mergeCell ref="E9:E10"/>
    <mergeCell ref="F9:F10"/>
  </mergeCells>
  <pageMargins left="0.75" right="0.75" top="1" bottom="1" header="0.5" footer="0.5"/>
  <pageSetup paperSize="9" orientation="portrait"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25</vt:i4>
      </vt:variant>
    </vt:vector>
  </HeadingPairs>
  <TitlesOfParts>
    <vt:vector size="35" baseType="lpstr">
      <vt:lpstr>Read me</vt:lpstr>
      <vt:lpstr>Glossary</vt:lpstr>
      <vt:lpstr>Input data </vt:lpstr>
      <vt:lpstr>Raw Data</vt:lpstr>
      <vt:lpstr>Distribution</vt:lpstr>
      <vt:lpstr>Org structure</vt:lpstr>
      <vt:lpstr>Marketing</vt:lpstr>
      <vt:lpstr>Operational dashboard</vt:lpstr>
      <vt:lpstr>Qualitative research</vt:lpstr>
      <vt:lpstr>Customer journey template</vt:lpstr>
      <vt:lpstr>'Customer journey template'!_Ref367129057</vt:lpstr>
      <vt:lpstr>'Customer journey template'!_Ref369543891</vt:lpstr>
      <vt:lpstr>'Customer journey template'!_Ref369544379</vt:lpstr>
      <vt:lpstr>'Customer journey template'!_Ref369545581</vt:lpstr>
      <vt:lpstr>'Customer journey template'!_Ref369546117</vt:lpstr>
      <vt:lpstr>Agent_Location</vt:lpstr>
      <vt:lpstr>Centralised_hub</vt:lpstr>
      <vt:lpstr>com_struc</vt:lpstr>
      <vt:lpstr>commissions</vt:lpstr>
      <vt:lpstr>commissions_paid</vt:lpstr>
      <vt:lpstr>customer_reg</vt:lpstr>
      <vt:lpstr>gsm_agents</vt:lpstr>
      <vt:lpstr>location</vt:lpstr>
      <vt:lpstr>Monitor</vt:lpstr>
      <vt:lpstr>monitor2</vt:lpstr>
      <vt:lpstr>Monitoring_freq</vt:lpstr>
      <vt:lpstr>'Customer journey template'!OLE_LINK1</vt:lpstr>
      <vt:lpstr>part</vt:lpstr>
      <vt:lpstr>retraining</vt:lpstr>
      <vt:lpstr>selection</vt:lpstr>
      <vt:lpstr>test</vt:lpstr>
      <vt:lpstr>training_location</vt:lpstr>
      <vt:lpstr>training_time</vt:lpstr>
      <vt:lpstr>YES</vt:lpstr>
      <vt:lpstr>YN</vt:lpstr>
    </vt:vector>
  </TitlesOfParts>
  <Company>GSMA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Hege Aschim</dc:creator>
  <cp:lastModifiedBy>Janet Shulist</cp:lastModifiedBy>
  <cp:lastPrinted>2015-02-25T12:57:42Z</cp:lastPrinted>
  <dcterms:created xsi:type="dcterms:W3CDTF">2015-01-16T02:44:52Z</dcterms:created>
  <dcterms:modified xsi:type="dcterms:W3CDTF">2015-09-17T07:20:52Z</dcterms:modified>
</cp:coreProperties>
</file>