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harts/chartEx1.xml" ContentType="application/vnd.ms-office.chartex+xml"/>
  <Override PartName="/xl/charts/chartEx2.xml" ContentType="application/vnd.ms-office.chartex+xml"/>
  <Override PartName="/xl/charts/colors110.xml" ContentType="application/vnd.ms-office.chartcolorstyle+xml"/>
  <Override PartName="/xl/charts/style110.xml" ContentType="application/vnd.ms-office.chartstyle+xml"/>
  <Override PartName="/xl/charts/colors210.xml" ContentType="application/vnd.ms-office.chartcolorstyle+xml"/>
  <Override PartName="/xl/charts/style21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gsmasso.sharepoint.com/sites/MobileMoneyProgramme/Shared Documents/A. Data and Insights/2. Insights/2023-24/03. Lab KP - Sustainable Interoperability/8 Report/Final GSMA report and tool/"/>
    </mc:Choice>
  </mc:AlternateContent>
  <xr:revisionPtr revIDLastSave="0" documentId="8_{49ECBD8A-162E-4936-9BB4-F5CD9B6AA6CA}" xr6:coauthVersionLast="47" xr6:coauthVersionMax="47" xr10:uidLastSave="{00000000-0000-0000-0000-000000000000}"/>
  <bookViews>
    <workbookView xWindow="-120" yWindow="-120" windowWidth="29040" windowHeight="15840" firstSheet="1" activeTab="1" xr2:uid="{B2509ED8-DF4E-4C99-B87C-324A6DF8175D}"/>
  </bookViews>
  <sheets>
    <sheet name="Référentiel" sheetId="1" state="hidden" r:id="rId1"/>
    <sheet name="User guide" sheetId="56" r:id="rId2"/>
    <sheet name="Intro" sheetId="2" r:id="rId3"/>
    <sheet name="Base assumptions" sheetId="36" r:id="rId4"/>
    <sheet name="W2W" sheetId="12" r:id="rId5"/>
    <sheet name="Cash in" sheetId="45" r:id="rId6"/>
    <sheet name="Cash out" sheetId="38" r:id="rId7"/>
    <sheet name="ATM Cash out" sheetId="46" r:id="rId8"/>
    <sheet name="B2W" sheetId="51" r:id="rId9"/>
    <sheet name="W2B" sheetId="50" r:id="rId10"/>
    <sheet name="P2M" sheetId="47" r:id="rId11"/>
    <sheet name="P2G" sheetId="48" r:id="rId12"/>
    <sheet name="G2P" sheetId="49" r:id="rId13"/>
    <sheet name="Bill Payment" sheetId="54" r:id="rId14"/>
    <sheet name="Cockpit" sheetId="55" r:id="rId15"/>
    <sheet name="Income statement" sheetId="34" r:id="rId16"/>
    <sheet name="Data projection" sheetId="35" r:id="rId17"/>
  </sheets>
  <definedNames>
    <definedName name="_xlchart.v6.0" hidden="1">Intro!$E$10</definedName>
    <definedName name="_xlchart.v6.1" hidden="1">Intro!$E$9</definedName>
    <definedName name="_xlchart.v6.2" hidden="1">Intro!$D$10</definedName>
    <definedName name="_xlchart.v6.3" hidden="1">Intro!$D$9</definedName>
    <definedName name="_xlchart.v6.4" hidden="1">Intro!$E$10</definedName>
    <definedName name="_xlchart.v6.5" hidden="1">Intro!$E$9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36" l="1"/>
  <c r="D33" i="46"/>
  <c r="D57" i="12"/>
  <c r="D8" i="55"/>
  <c r="H5" i="55"/>
  <c r="D6" i="55"/>
  <c r="D5" i="55"/>
  <c r="D11" i="55"/>
  <c r="D12" i="55"/>
  <c r="B34" i="49"/>
  <c r="B30" i="48"/>
  <c r="B106" i="35"/>
  <c r="B109" i="35"/>
  <c r="C27" i="12"/>
  <c r="B117" i="35"/>
  <c r="B116" i="35"/>
  <c r="B50" i="12"/>
  <c r="I4" i="55"/>
  <c r="J4" i="55" s="1"/>
  <c r="K4" i="55" s="1"/>
  <c r="L4" i="55" s="1"/>
  <c r="M4" i="55" s="1"/>
  <c r="B7" i="36"/>
  <c r="M21" i="2"/>
  <c r="N21" i="2" s="1"/>
  <c r="E57" i="54"/>
  <c r="F57" i="54"/>
  <c r="G57" i="54"/>
  <c r="H57" i="54"/>
  <c r="D57" i="54"/>
  <c r="H57" i="49"/>
  <c r="E57" i="49"/>
  <c r="F57" i="49"/>
  <c r="G57" i="49"/>
  <c r="D57" i="49"/>
  <c r="E57" i="48"/>
  <c r="F57" i="48"/>
  <c r="G57" i="48"/>
  <c r="H57" i="48"/>
  <c r="D57" i="48"/>
  <c r="E59" i="47"/>
  <c r="F59" i="47"/>
  <c r="G59" i="47"/>
  <c r="H59" i="47"/>
  <c r="D59" i="47"/>
  <c r="E34" i="51"/>
  <c r="F34" i="51"/>
  <c r="G34" i="51"/>
  <c r="H34" i="51"/>
  <c r="D34" i="51"/>
  <c r="E34" i="50"/>
  <c r="F34" i="50"/>
  <c r="G34" i="50"/>
  <c r="H34" i="50"/>
  <c r="D34" i="50"/>
  <c r="E33" i="46"/>
  <c r="F33" i="46"/>
  <c r="G33" i="46"/>
  <c r="H33" i="46"/>
  <c r="E33" i="38"/>
  <c r="F33" i="38"/>
  <c r="G33" i="38"/>
  <c r="H33" i="38"/>
  <c r="D33" i="38"/>
  <c r="E33" i="45"/>
  <c r="F33" i="45"/>
  <c r="G33" i="45"/>
  <c r="H33" i="45"/>
  <c r="D33" i="45"/>
  <c r="H57" i="12"/>
  <c r="F57" i="12"/>
  <c r="E57" i="12"/>
  <c r="G57" i="12"/>
  <c r="C7" i="34"/>
  <c r="H7" i="55" s="1"/>
  <c r="D88" i="35"/>
  <c r="E88" i="35" s="1"/>
  <c r="D12" i="35"/>
  <c r="E12" i="35" s="1"/>
  <c r="C31" i="36"/>
  <c r="C32" i="54"/>
  <c r="C12" i="54"/>
  <c r="D392" i="35"/>
  <c r="E392" i="35" s="1"/>
  <c r="C32" i="49"/>
  <c r="C12" i="49"/>
  <c r="D341" i="35"/>
  <c r="C34" i="47"/>
  <c r="C32" i="48"/>
  <c r="C12" i="48"/>
  <c r="D304" i="35"/>
  <c r="C14" i="47"/>
  <c r="C10" i="47"/>
  <c r="C8" i="47"/>
  <c r="D263" i="35"/>
  <c r="C21" i="51"/>
  <c r="D230" i="35"/>
  <c r="E230" i="35" s="1"/>
  <c r="F230" i="35" s="1"/>
  <c r="G230" i="35" s="1"/>
  <c r="H230" i="35" s="1"/>
  <c r="D227" i="35"/>
  <c r="E227" i="35" s="1"/>
  <c r="F227" i="35" s="1"/>
  <c r="G227" i="35" s="1"/>
  <c r="H227" i="35" s="1"/>
  <c r="C14" i="51"/>
  <c r="C16" i="51"/>
  <c r="C9" i="51"/>
  <c r="D205" i="35"/>
  <c r="E205" i="35" s="1"/>
  <c r="F205" i="35" s="1"/>
  <c r="G205" i="35" s="1"/>
  <c r="H205" i="35" s="1"/>
  <c r="D202" i="35"/>
  <c r="E202" i="35" s="1"/>
  <c r="F202" i="35" s="1"/>
  <c r="G202" i="35" s="1"/>
  <c r="H202" i="35" s="1"/>
  <c r="C9" i="50"/>
  <c r="C16" i="50"/>
  <c r="C21" i="50" s="1"/>
  <c r="C14" i="50"/>
  <c r="C21" i="46"/>
  <c r="D180" i="35"/>
  <c r="E180" i="35" s="1"/>
  <c r="F180" i="35" s="1"/>
  <c r="G180" i="35" s="1"/>
  <c r="H180" i="35" s="1"/>
  <c r="D177" i="35"/>
  <c r="E177" i="35" s="1"/>
  <c r="F177" i="35" s="1"/>
  <c r="G177" i="35" s="1"/>
  <c r="H177" i="35" s="1"/>
  <c r="C9" i="46"/>
  <c r="C14" i="46"/>
  <c r="C16" i="46"/>
  <c r="C21" i="38"/>
  <c r="C21" i="45"/>
  <c r="C17" i="12"/>
  <c r="D17" i="35"/>
  <c r="E17" i="35" s="1"/>
  <c r="D91" i="35"/>
  <c r="E91" i="35" s="1"/>
  <c r="P227" i="55"/>
  <c r="P226" i="55"/>
  <c r="P225" i="55"/>
  <c r="B226" i="55"/>
  <c r="B225" i="55"/>
  <c r="P214" i="55"/>
  <c r="P213" i="55"/>
  <c r="P212" i="55"/>
  <c r="B213" i="55"/>
  <c r="B212" i="55"/>
  <c r="P201" i="55"/>
  <c r="P200" i="55"/>
  <c r="P199" i="55"/>
  <c r="B200" i="55"/>
  <c r="B199" i="55"/>
  <c r="P188" i="55"/>
  <c r="P187" i="55"/>
  <c r="P186" i="55"/>
  <c r="B187" i="55"/>
  <c r="B186" i="55"/>
  <c r="P174" i="55"/>
  <c r="P173" i="55"/>
  <c r="B174" i="55"/>
  <c r="B173" i="55"/>
  <c r="P162" i="55"/>
  <c r="P161" i="55"/>
  <c r="P160" i="55"/>
  <c r="B160" i="55"/>
  <c r="P148" i="55"/>
  <c r="P147" i="55"/>
  <c r="B147" i="55"/>
  <c r="P135" i="55"/>
  <c r="P134" i="55"/>
  <c r="B134" i="55"/>
  <c r="P122" i="55"/>
  <c r="P121" i="55"/>
  <c r="B121" i="55"/>
  <c r="P110" i="55"/>
  <c r="P109" i="55"/>
  <c r="P108" i="55"/>
  <c r="D7" i="35"/>
  <c r="E7" i="35" s="1"/>
  <c r="P69" i="55"/>
  <c r="B69" i="55"/>
  <c r="P56" i="55"/>
  <c r="I56" i="55"/>
  <c r="B56" i="55"/>
  <c r="B43" i="55"/>
  <c r="D10" i="35"/>
  <c r="Q30" i="55" s="1"/>
  <c r="P18" i="55"/>
  <c r="U17" i="55"/>
  <c r="P17" i="55"/>
  <c r="B16" i="34"/>
  <c r="B12" i="34"/>
  <c r="B13" i="34"/>
  <c r="B14" i="34"/>
  <c r="B15" i="34"/>
  <c r="B10" i="34"/>
  <c r="E70" i="35"/>
  <c r="F70" i="35"/>
  <c r="G70" i="35"/>
  <c r="H70" i="35"/>
  <c r="D70" i="35"/>
  <c r="B35" i="35"/>
  <c r="B47" i="35" s="1"/>
  <c r="B59" i="35" s="1"/>
  <c r="B95" i="55" s="1"/>
  <c r="E95" i="55" s="1"/>
  <c r="I95" i="55" s="1"/>
  <c r="L95" i="55" s="1"/>
  <c r="P95" i="55" s="1"/>
  <c r="B36" i="35"/>
  <c r="B48" i="35" s="1"/>
  <c r="B60" i="35" s="1"/>
  <c r="B96" i="55" s="1"/>
  <c r="E96" i="55" s="1"/>
  <c r="I96" i="55" s="1"/>
  <c r="L96" i="55" s="1"/>
  <c r="P96" i="55" s="1"/>
  <c r="B37" i="35"/>
  <c r="B49" i="35" s="1"/>
  <c r="B61" i="35" s="1"/>
  <c r="B97" i="55" s="1"/>
  <c r="E97" i="55" s="1"/>
  <c r="I97" i="55" s="1"/>
  <c r="L97" i="55" s="1"/>
  <c r="P97" i="55" s="1"/>
  <c r="B38" i="35"/>
  <c r="B50" i="35" s="1"/>
  <c r="B62" i="35" s="1"/>
  <c r="B98" i="55" s="1"/>
  <c r="E98" i="55" s="1"/>
  <c r="I98" i="55" s="1"/>
  <c r="L98" i="55" s="1"/>
  <c r="P98" i="55" s="1"/>
  <c r="B39" i="35"/>
  <c r="B51" i="35" s="1"/>
  <c r="B63" i="35" s="1"/>
  <c r="B99" i="55" s="1"/>
  <c r="E99" i="55" s="1"/>
  <c r="I99" i="55" s="1"/>
  <c r="L99" i="55" s="1"/>
  <c r="P99" i="55" s="1"/>
  <c r="B40" i="35"/>
  <c r="B52" i="35" s="1"/>
  <c r="B64" i="35" s="1"/>
  <c r="B100" i="55" s="1"/>
  <c r="E100" i="55" s="1"/>
  <c r="I100" i="55" s="1"/>
  <c r="L100" i="55" s="1"/>
  <c r="P100" i="55" s="1"/>
  <c r="B41" i="35"/>
  <c r="B53" i="35" s="1"/>
  <c r="B65" i="35" s="1"/>
  <c r="B101" i="55" s="1"/>
  <c r="E101" i="55" s="1"/>
  <c r="I101" i="55" s="1"/>
  <c r="L101" i="55" s="1"/>
  <c r="P101" i="55" s="1"/>
  <c r="B42" i="35"/>
  <c r="B54" i="35" s="1"/>
  <c r="B66" i="35" s="1"/>
  <c r="B102" i="55" s="1"/>
  <c r="E102" i="55" s="1"/>
  <c r="I102" i="55" s="1"/>
  <c r="L102" i="55" s="1"/>
  <c r="P102" i="55" s="1"/>
  <c r="B43" i="35"/>
  <c r="B55" i="35" s="1"/>
  <c r="B67" i="35" s="1"/>
  <c r="B103" i="55" s="1"/>
  <c r="E103" i="55" s="1"/>
  <c r="I103" i="55" s="1"/>
  <c r="L103" i="55" s="1"/>
  <c r="P103" i="55" s="1"/>
  <c r="B34" i="35"/>
  <c r="B46" i="35" s="1"/>
  <c r="B58" i="35" s="1"/>
  <c r="B94" i="55" s="1"/>
  <c r="E94" i="55" s="1"/>
  <c r="I94" i="55" s="1"/>
  <c r="L94" i="55" s="1"/>
  <c r="P94" i="55" s="1"/>
  <c r="D396" i="35"/>
  <c r="E396" i="35" s="1"/>
  <c r="F396" i="35" s="1"/>
  <c r="G396" i="35" s="1"/>
  <c r="H396" i="35" s="1"/>
  <c r="D395" i="35"/>
  <c r="D393" i="35"/>
  <c r="E393" i="35" s="1"/>
  <c r="F393" i="35" s="1"/>
  <c r="D389" i="35"/>
  <c r="E389" i="35" s="1"/>
  <c r="F389" i="35" s="1"/>
  <c r="G389" i="35" s="1"/>
  <c r="H389" i="35" s="1"/>
  <c r="D388" i="35"/>
  <c r="D386" i="35"/>
  <c r="E386" i="35" s="1"/>
  <c r="F386" i="35" s="1"/>
  <c r="G386" i="35" s="1"/>
  <c r="H386" i="35" s="1"/>
  <c r="D385" i="35"/>
  <c r="D387" i="35" s="1"/>
  <c r="D383" i="35"/>
  <c r="E383" i="35" s="1"/>
  <c r="F383" i="35" s="1"/>
  <c r="G383" i="35" s="1"/>
  <c r="H383" i="35" s="1"/>
  <c r="B390" i="35"/>
  <c r="B389" i="35"/>
  <c r="C384" i="35"/>
  <c r="D352" i="35"/>
  <c r="E352" i="35" s="1"/>
  <c r="F352" i="35" s="1"/>
  <c r="G352" i="35" s="1"/>
  <c r="H352" i="35" s="1"/>
  <c r="D351" i="35"/>
  <c r="D349" i="35"/>
  <c r="E349" i="35" s="1"/>
  <c r="D348" i="35"/>
  <c r="D345" i="35"/>
  <c r="E345" i="35" s="1"/>
  <c r="F345" i="35" s="1"/>
  <c r="G345" i="35" s="1"/>
  <c r="H345" i="35" s="1"/>
  <c r="D344" i="35"/>
  <c r="D342" i="35"/>
  <c r="E342" i="35" s="1"/>
  <c r="F342" i="35" s="1"/>
  <c r="G342" i="35" s="1"/>
  <c r="H342" i="35" s="1"/>
  <c r="D339" i="35"/>
  <c r="E339" i="35" s="1"/>
  <c r="F339" i="35" s="1"/>
  <c r="G339" i="35" s="1"/>
  <c r="H339" i="35" s="1"/>
  <c r="B346" i="35"/>
  <c r="B345" i="35"/>
  <c r="C340" i="35"/>
  <c r="D308" i="35"/>
  <c r="E308" i="35" s="1"/>
  <c r="F308" i="35" s="1"/>
  <c r="G308" i="35" s="1"/>
  <c r="H308" i="35" s="1"/>
  <c r="D307" i="35"/>
  <c r="D305" i="35"/>
  <c r="E305" i="35" s="1"/>
  <c r="F305" i="35" s="1"/>
  <c r="G305" i="35" s="1"/>
  <c r="H305" i="35" s="1"/>
  <c r="D301" i="35"/>
  <c r="E301" i="35" s="1"/>
  <c r="F301" i="35" s="1"/>
  <c r="G301" i="35" s="1"/>
  <c r="H301" i="35" s="1"/>
  <c r="D300" i="35"/>
  <c r="D302" i="35" s="1"/>
  <c r="D298" i="35"/>
  <c r="E298" i="35" s="1"/>
  <c r="D297" i="35"/>
  <c r="D295" i="35"/>
  <c r="E295" i="35" s="1"/>
  <c r="F295" i="35" s="1"/>
  <c r="G295" i="35" s="1"/>
  <c r="H295" i="35" s="1"/>
  <c r="B302" i="35"/>
  <c r="B301" i="35"/>
  <c r="C296" i="35"/>
  <c r="D264" i="35"/>
  <c r="E264" i="35" s="1"/>
  <c r="F264" i="35" s="1"/>
  <c r="G264" i="35" s="1"/>
  <c r="H264" i="35" s="1"/>
  <c r="D260" i="35"/>
  <c r="E260" i="35" s="1"/>
  <c r="D261" i="35"/>
  <c r="E261" i="35" s="1"/>
  <c r="F261" i="35" s="1"/>
  <c r="G261" i="35" s="1"/>
  <c r="H261" i="35" s="1"/>
  <c r="D257" i="35"/>
  <c r="E257" i="35" s="1"/>
  <c r="D256" i="35"/>
  <c r="B258" i="35"/>
  <c r="B257" i="35"/>
  <c r="D251" i="35"/>
  <c r="E251" i="35" s="1"/>
  <c r="F251" i="35" s="1"/>
  <c r="G251" i="35" s="1"/>
  <c r="H251" i="35" s="1"/>
  <c r="C251" i="35"/>
  <c r="C12" i="47"/>
  <c r="D254" i="35"/>
  <c r="E254" i="35" s="1"/>
  <c r="F254" i="35" s="1"/>
  <c r="G254" i="35" s="1"/>
  <c r="H254" i="35" s="1"/>
  <c r="D253" i="35"/>
  <c r="E253" i="35" s="1"/>
  <c r="F253" i="35" s="1"/>
  <c r="G253" i="35" s="1"/>
  <c r="H253" i="35" s="1"/>
  <c r="D250" i="35"/>
  <c r="E250" i="35" s="1"/>
  <c r="F250" i="35" s="1"/>
  <c r="G250" i="35" s="1"/>
  <c r="H250" i="35" s="1"/>
  <c r="C252" i="35"/>
  <c r="C268" i="35" s="1"/>
  <c r="D229" i="35"/>
  <c r="D226" i="35"/>
  <c r="D225" i="35"/>
  <c r="E225" i="35" s="1"/>
  <c r="F225" i="35" s="1"/>
  <c r="G225" i="35" s="1"/>
  <c r="H225" i="35" s="1"/>
  <c r="C234" i="35"/>
  <c r="C226" i="35"/>
  <c r="C227" i="35" s="1"/>
  <c r="C228" i="35" s="1"/>
  <c r="D204" i="35"/>
  <c r="D201" i="35"/>
  <c r="E201" i="35" s="1"/>
  <c r="D200" i="35"/>
  <c r="E200" i="35" s="1"/>
  <c r="F200" i="35" s="1"/>
  <c r="G200" i="35" s="1"/>
  <c r="H200" i="35" s="1"/>
  <c r="C209" i="35"/>
  <c r="C201" i="35"/>
  <c r="C202" i="35" s="1"/>
  <c r="C203" i="35" s="1"/>
  <c r="D179" i="35"/>
  <c r="D181" i="35" s="1"/>
  <c r="D176" i="35"/>
  <c r="D175" i="35"/>
  <c r="E175" i="35" s="1"/>
  <c r="F175" i="35" s="1"/>
  <c r="G175" i="35" s="1"/>
  <c r="H175" i="35" s="1"/>
  <c r="C184" i="35"/>
  <c r="C176" i="35"/>
  <c r="C177" i="35" s="1"/>
  <c r="C178" i="35" s="1"/>
  <c r="D155" i="35"/>
  <c r="E155" i="35" s="1"/>
  <c r="F155" i="35" s="1"/>
  <c r="G155" i="35" s="1"/>
  <c r="H155" i="35" s="1"/>
  <c r="D350" i="35" l="1"/>
  <c r="D178" i="35"/>
  <c r="D184" i="35" s="1"/>
  <c r="D258" i="35"/>
  <c r="D270" i="35" s="1"/>
  <c r="D231" i="35"/>
  <c r="D236" i="35" s="1"/>
  <c r="D39" i="35" s="1"/>
  <c r="E203" i="35"/>
  <c r="E209" i="35" s="1"/>
  <c r="E26" i="35" s="1"/>
  <c r="D397" i="35"/>
  <c r="D406" i="35" s="1"/>
  <c r="E262" i="35"/>
  <c r="E273" i="35" s="1"/>
  <c r="E394" i="35"/>
  <c r="E405" i="35" s="1"/>
  <c r="D390" i="35"/>
  <c r="G255" i="35"/>
  <c r="G269" i="35" s="1"/>
  <c r="D206" i="35"/>
  <c r="D211" i="35" s="1"/>
  <c r="D38" i="35" s="1"/>
  <c r="D228" i="35"/>
  <c r="D234" i="35" s="1"/>
  <c r="H255" i="35"/>
  <c r="H269" i="35" s="1"/>
  <c r="D346" i="35"/>
  <c r="D358" i="35" s="1"/>
  <c r="D353" i="35"/>
  <c r="D362" i="35" s="1"/>
  <c r="D309" i="35"/>
  <c r="D318" i="35" s="1"/>
  <c r="D265" i="35"/>
  <c r="D274" i="35" s="1"/>
  <c r="D306" i="35"/>
  <c r="D317" i="35" s="1"/>
  <c r="D343" i="35"/>
  <c r="O21" i="2"/>
  <c r="P21" i="2" s="1"/>
  <c r="Q21" i="2" s="1"/>
  <c r="D394" i="35"/>
  <c r="D405" i="35" s="1"/>
  <c r="D299" i="35"/>
  <c r="D313" i="35" s="1"/>
  <c r="F255" i="35"/>
  <c r="F269" i="35" s="1"/>
  <c r="D255" i="35"/>
  <c r="D262" i="35"/>
  <c r="D203" i="35"/>
  <c r="E255" i="35"/>
  <c r="E269" i="35" s="1"/>
  <c r="F88" i="35"/>
  <c r="D391" i="35"/>
  <c r="D384" i="35"/>
  <c r="D357" i="35"/>
  <c r="D347" i="35"/>
  <c r="D361" i="35"/>
  <c r="D340" i="35"/>
  <c r="D303" i="35"/>
  <c r="D296" i="35"/>
  <c r="E304" i="35"/>
  <c r="F298" i="35"/>
  <c r="G298" i="35" s="1"/>
  <c r="H298" i="35" s="1"/>
  <c r="D252" i="35"/>
  <c r="D259" i="35"/>
  <c r="D186" i="35"/>
  <c r="D194" i="35" s="1"/>
  <c r="F91" i="35"/>
  <c r="B89" i="55"/>
  <c r="E89" i="55" s="1"/>
  <c r="I89" i="55" s="1"/>
  <c r="L89" i="55" s="1"/>
  <c r="P89" i="55" s="1"/>
  <c r="B88" i="55"/>
  <c r="E88" i="55" s="1"/>
  <c r="I88" i="55" s="1"/>
  <c r="L88" i="55" s="1"/>
  <c r="P88" i="55" s="1"/>
  <c r="B84" i="55"/>
  <c r="E84" i="55" s="1"/>
  <c r="I84" i="55" s="1"/>
  <c r="L84" i="55" s="1"/>
  <c r="P84" i="55" s="1"/>
  <c r="B83" i="55"/>
  <c r="E83" i="55" s="1"/>
  <c r="I83" i="55" s="1"/>
  <c r="L83" i="55" s="1"/>
  <c r="P83" i="55" s="1"/>
  <c r="B87" i="55"/>
  <c r="E87" i="55" s="1"/>
  <c r="I87" i="55" s="1"/>
  <c r="L87" i="55" s="1"/>
  <c r="P87" i="55" s="1"/>
  <c r="B81" i="55"/>
  <c r="E81" i="55" s="1"/>
  <c r="I81" i="55" s="1"/>
  <c r="L81" i="55" s="1"/>
  <c r="P81" i="55" s="1"/>
  <c r="B85" i="55"/>
  <c r="E85" i="55" s="1"/>
  <c r="I85" i="55" s="1"/>
  <c r="L85" i="55" s="1"/>
  <c r="P85" i="55" s="1"/>
  <c r="B90" i="55"/>
  <c r="E90" i="55" s="1"/>
  <c r="I90" i="55" s="1"/>
  <c r="L90" i="55" s="1"/>
  <c r="P90" i="55" s="1"/>
  <c r="B86" i="55"/>
  <c r="E86" i="55" s="1"/>
  <c r="I86" i="55" s="1"/>
  <c r="L86" i="55" s="1"/>
  <c r="P86" i="55" s="1"/>
  <c r="B82" i="55"/>
  <c r="E82" i="55" s="1"/>
  <c r="I82" i="55" s="1"/>
  <c r="L82" i="55" s="1"/>
  <c r="P82" i="55" s="1"/>
  <c r="E10" i="35"/>
  <c r="E348" i="35"/>
  <c r="E350" i="35" s="1"/>
  <c r="E385" i="35"/>
  <c r="E387" i="35" s="1"/>
  <c r="D401" i="35"/>
  <c r="E351" i="35"/>
  <c r="D402" i="35"/>
  <c r="E388" i="35"/>
  <c r="E390" i="35" s="1"/>
  <c r="E395" i="35"/>
  <c r="F392" i="35"/>
  <c r="F394" i="35" s="1"/>
  <c r="G393" i="35"/>
  <c r="F349" i="35"/>
  <c r="G349" i="35" s="1"/>
  <c r="H349" i="35" s="1"/>
  <c r="E307" i="35"/>
  <c r="E309" i="35" s="1"/>
  <c r="E341" i="35"/>
  <c r="E343" i="35" s="1"/>
  <c r="C400" i="35"/>
  <c r="C385" i="35"/>
  <c r="C386" i="35" s="1"/>
  <c r="C387" i="35" s="1"/>
  <c r="C388" i="35" s="1"/>
  <c r="C389" i="35" s="1"/>
  <c r="C390" i="35" s="1"/>
  <c r="E344" i="35"/>
  <c r="E346" i="35" s="1"/>
  <c r="D314" i="35"/>
  <c r="E300" i="35"/>
  <c r="E302" i="35" s="1"/>
  <c r="C356" i="35"/>
  <c r="C341" i="35"/>
  <c r="C342" i="35" s="1"/>
  <c r="C343" i="35" s="1"/>
  <c r="C344" i="35" s="1"/>
  <c r="C345" i="35" s="1"/>
  <c r="C346" i="35" s="1"/>
  <c r="E297" i="35"/>
  <c r="E299" i="35" s="1"/>
  <c r="C312" i="35"/>
  <c r="C297" i="35"/>
  <c r="C298" i="35" s="1"/>
  <c r="C299" i="35" s="1"/>
  <c r="C300" i="35" s="1"/>
  <c r="C301" i="35" s="1"/>
  <c r="C302" i="35" s="1"/>
  <c r="E256" i="35"/>
  <c r="E258" i="35" s="1"/>
  <c r="F257" i="35"/>
  <c r="G257" i="35" s="1"/>
  <c r="H257" i="35" s="1"/>
  <c r="E263" i="35"/>
  <c r="F260" i="35"/>
  <c r="F262" i="35" s="1"/>
  <c r="D273" i="35"/>
  <c r="C253" i="35"/>
  <c r="C254" i="35" s="1"/>
  <c r="C255" i="35" s="1"/>
  <c r="C256" i="35" s="1"/>
  <c r="C257" i="35" s="1"/>
  <c r="C258" i="35" s="1"/>
  <c r="E226" i="35"/>
  <c r="E228" i="35" s="1"/>
  <c r="C269" i="35"/>
  <c r="C270" i="35"/>
  <c r="E229" i="35"/>
  <c r="F201" i="35"/>
  <c r="F203" i="35" s="1"/>
  <c r="E204" i="35"/>
  <c r="E179" i="35"/>
  <c r="E176" i="35"/>
  <c r="E178" i="35" s="1"/>
  <c r="D154" i="35"/>
  <c r="D156" i="35" s="1"/>
  <c r="D161" i="35" s="1"/>
  <c r="D152" i="35"/>
  <c r="E152" i="35" s="1"/>
  <c r="F152" i="35" s="1"/>
  <c r="G152" i="35" s="1"/>
  <c r="H152" i="35" s="1"/>
  <c r="D151" i="35"/>
  <c r="D150" i="35"/>
  <c r="E150" i="35" s="1"/>
  <c r="F150" i="35" s="1"/>
  <c r="G150" i="35" s="1"/>
  <c r="H150" i="35" s="1"/>
  <c r="C159" i="35"/>
  <c r="C151" i="35"/>
  <c r="C152" i="35" s="1"/>
  <c r="C153" i="35" s="1"/>
  <c r="C17" i="36"/>
  <c r="D130" i="35"/>
  <c r="D127" i="35"/>
  <c r="D129" i="35"/>
  <c r="D126" i="35"/>
  <c r="D125" i="35"/>
  <c r="E125" i="35" s="1"/>
  <c r="F125" i="35" s="1"/>
  <c r="G125" i="35" s="1"/>
  <c r="H125" i="35" s="1"/>
  <c r="C126" i="35"/>
  <c r="C127" i="35" s="1"/>
  <c r="C128" i="35" s="1"/>
  <c r="D86" i="35"/>
  <c r="E86" i="35" s="1"/>
  <c r="F86" i="35" s="1"/>
  <c r="G86" i="35" s="1"/>
  <c r="H86" i="35" s="1"/>
  <c r="C87" i="35"/>
  <c r="C134" i="35"/>
  <c r="B109" i="55"/>
  <c r="I18" i="55"/>
  <c r="I17" i="55"/>
  <c r="B18" i="55"/>
  <c r="B19" i="55"/>
  <c r="B17" i="55"/>
  <c r="E10" i="34"/>
  <c r="F10" i="34"/>
  <c r="G10" i="34"/>
  <c r="H10" i="34"/>
  <c r="D10" i="34"/>
  <c r="B11" i="34"/>
  <c r="C8" i="34"/>
  <c r="C9" i="34" s="1"/>
  <c r="C10" i="34" s="1"/>
  <c r="C11" i="34" s="1"/>
  <c r="B8" i="34"/>
  <c r="B7" i="34"/>
  <c r="D3" i="34"/>
  <c r="C17" i="35"/>
  <c r="C33" i="35" s="1"/>
  <c r="C12" i="35"/>
  <c r="C13" i="35" s="1"/>
  <c r="C14" i="35" s="1"/>
  <c r="F7" i="35"/>
  <c r="G7" i="35" s="1"/>
  <c r="H7" i="35" s="1"/>
  <c r="G17" i="55" s="1"/>
  <c r="C8" i="35"/>
  <c r="D8" i="35"/>
  <c r="C60" i="54"/>
  <c r="B51" i="54"/>
  <c r="B54" i="54" s="1"/>
  <c r="B50" i="54"/>
  <c r="B53" i="54" s="1"/>
  <c r="B49" i="54"/>
  <c r="B47" i="54"/>
  <c r="B46" i="54"/>
  <c r="B37" i="54"/>
  <c r="B36" i="54"/>
  <c r="B34" i="54"/>
  <c r="B48" i="54" s="1"/>
  <c r="C36" i="54"/>
  <c r="C43" i="54" s="1"/>
  <c r="C46" i="54" s="1"/>
  <c r="C50" i="54" s="1"/>
  <c r="C53" i="54" s="1"/>
  <c r="B30" i="54"/>
  <c r="B41" i="54" s="1"/>
  <c r="C14" i="54"/>
  <c r="C15" i="54" s="1"/>
  <c r="C13" i="54"/>
  <c r="C22" i="54" s="1"/>
  <c r="C33" i="54" s="1"/>
  <c r="C10" i="54"/>
  <c r="C11" i="54" s="1"/>
  <c r="C20" i="54" s="1"/>
  <c r="D3" i="54"/>
  <c r="E3" i="54" s="1"/>
  <c r="F3" i="54" s="1"/>
  <c r="G3" i="54" s="1"/>
  <c r="H3" i="54" s="1"/>
  <c r="C37" i="51"/>
  <c r="C30" i="51"/>
  <c r="C10" i="51"/>
  <c r="D3" i="51"/>
  <c r="E3" i="51" s="1"/>
  <c r="F3" i="51" s="1"/>
  <c r="G3" i="51" s="1"/>
  <c r="H3" i="51" s="1"/>
  <c r="C27" i="50"/>
  <c r="C37" i="50"/>
  <c r="C10" i="50"/>
  <c r="D3" i="50"/>
  <c r="E3" i="50" s="1"/>
  <c r="F3" i="50" s="1"/>
  <c r="G3" i="50" s="1"/>
  <c r="H3" i="50" s="1"/>
  <c r="C60" i="49"/>
  <c r="B51" i="49"/>
  <c r="B54" i="49" s="1"/>
  <c r="B50" i="49"/>
  <c r="B53" i="49" s="1"/>
  <c r="B49" i="49"/>
  <c r="B47" i="49"/>
  <c r="B46" i="49"/>
  <c r="B37" i="49"/>
  <c r="B36" i="49"/>
  <c r="B48" i="49"/>
  <c r="C36" i="49"/>
  <c r="C43" i="49" s="1"/>
  <c r="C46" i="49" s="1"/>
  <c r="C50" i="49" s="1"/>
  <c r="C53" i="49" s="1"/>
  <c r="B30" i="49"/>
  <c r="B41" i="49" s="1"/>
  <c r="C14" i="49"/>
  <c r="C23" i="49" s="1"/>
  <c r="C10" i="49"/>
  <c r="C19" i="49" s="1"/>
  <c r="D3" i="49"/>
  <c r="E3" i="49" s="1"/>
  <c r="F3" i="49" s="1"/>
  <c r="G3" i="49" s="1"/>
  <c r="H3" i="49" s="1"/>
  <c r="C16" i="45"/>
  <c r="C14" i="45"/>
  <c r="C9" i="45"/>
  <c r="C16" i="38"/>
  <c r="C14" i="38"/>
  <c r="C9" i="38"/>
  <c r="C9" i="12"/>
  <c r="C14" i="48"/>
  <c r="C15" i="48" s="1"/>
  <c r="C16" i="48" s="1"/>
  <c r="C17" i="48" s="1"/>
  <c r="C10" i="48"/>
  <c r="C11" i="48" s="1"/>
  <c r="C60" i="48"/>
  <c r="B51" i="48"/>
  <c r="B54" i="48" s="1"/>
  <c r="B50" i="48"/>
  <c r="B53" i="48" s="1"/>
  <c r="B49" i="48"/>
  <c r="B47" i="48"/>
  <c r="B46" i="48"/>
  <c r="B37" i="48"/>
  <c r="B36" i="48"/>
  <c r="B34" i="48"/>
  <c r="B48" i="48" s="1"/>
  <c r="C36" i="48"/>
  <c r="C43" i="48" s="1"/>
  <c r="C46" i="48" s="1"/>
  <c r="C50" i="48" s="1"/>
  <c r="C53" i="48" s="1"/>
  <c r="B41" i="48"/>
  <c r="C13" i="48"/>
  <c r="D3" i="48"/>
  <c r="E3" i="48" s="1"/>
  <c r="F3" i="48" s="1"/>
  <c r="G3" i="48" s="1"/>
  <c r="H3" i="48" s="1"/>
  <c r="B36" i="47"/>
  <c r="B50" i="47" s="1"/>
  <c r="B48" i="47"/>
  <c r="B32" i="47"/>
  <c r="B43" i="47" s="1"/>
  <c r="C62" i="47"/>
  <c r="B53" i="47"/>
  <c r="B56" i="47" s="1"/>
  <c r="B52" i="47"/>
  <c r="B55" i="47" s="1"/>
  <c r="B51" i="47"/>
  <c r="B49" i="47"/>
  <c r="B39" i="47"/>
  <c r="B38" i="47"/>
  <c r="D3" i="47"/>
  <c r="E3" i="47" s="1"/>
  <c r="F3" i="47" s="1"/>
  <c r="G3" i="47" s="1"/>
  <c r="H3" i="47" s="1"/>
  <c r="C36" i="46"/>
  <c r="C27" i="46"/>
  <c r="C10" i="46"/>
  <c r="D3" i="46"/>
  <c r="E3" i="46" s="1"/>
  <c r="F3" i="46" s="1"/>
  <c r="G3" i="46" s="1"/>
  <c r="H3" i="46" s="1"/>
  <c r="C36" i="45"/>
  <c r="C27" i="45"/>
  <c r="C10" i="45"/>
  <c r="C37" i="45" s="1"/>
  <c r="C38" i="45" s="1"/>
  <c r="D3" i="45"/>
  <c r="E3" i="45" s="1"/>
  <c r="F3" i="45" s="1"/>
  <c r="G3" i="45" s="1"/>
  <c r="H3" i="45" s="1"/>
  <c r="B49" i="12"/>
  <c r="B48" i="12"/>
  <c r="B47" i="12"/>
  <c r="B44" i="12"/>
  <c r="B51" i="12" s="1"/>
  <c r="B30" i="12"/>
  <c r="C36" i="38"/>
  <c r="C27" i="38"/>
  <c r="C10" i="38"/>
  <c r="C37" i="38" s="1"/>
  <c r="C38" i="38" s="1"/>
  <c r="D3" i="38"/>
  <c r="E3" i="38" s="1"/>
  <c r="F3" i="38" s="1"/>
  <c r="G3" i="38" s="1"/>
  <c r="H3" i="38" s="1"/>
  <c r="B32" i="12"/>
  <c r="B31" i="12"/>
  <c r="B105" i="35"/>
  <c r="C18" i="12"/>
  <c r="C24" i="12" s="1"/>
  <c r="D90" i="35"/>
  <c r="D87" i="35"/>
  <c r="D89" i="35" s="1"/>
  <c r="C45" i="35"/>
  <c r="C46" i="35" s="1"/>
  <c r="D3" i="35"/>
  <c r="C48" i="36"/>
  <c r="C52" i="36" s="1"/>
  <c r="D36" i="36"/>
  <c r="C35" i="36"/>
  <c r="C46" i="36" s="1"/>
  <c r="C28" i="36"/>
  <c r="C37" i="36" s="1"/>
  <c r="E29" i="36"/>
  <c r="F29" i="36" s="1"/>
  <c r="G29" i="36" s="1"/>
  <c r="H29" i="36" s="1"/>
  <c r="B29" i="36"/>
  <c r="C60" i="12"/>
  <c r="D360" i="35" l="1"/>
  <c r="D42" i="35" s="1"/>
  <c r="C34" i="35"/>
  <c r="C35" i="35" s="1"/>
  <c r="C36" i="35" s="1"/>
  <c r="C37" i="35" s="1"/>
  <c r="C38" i="35" s="1"/>
  <c r="C39" i="35" s="1"/>
  <c r="C40" i="35" s="1"/>
  <c r="C41" i="35" s="1"/>
  <c r="C42" i="35" s="1"/>
  <c r="C43" i="35" s="1"/>
  <c r="H6" i="55"/>
  <c r="D404" i="35"/>
  <c r="D43" i="35" s="1"/>
  <c r="D400" i="35"/>
  <c r="D423" i="35" s="1"/>
  <c r="D356" i="35"/>
  <c r="D128" i="35"/>
  <c r="D312" i="35"/>
  <c r="D29" i="35" s="1"/>
  <c r="D153" i="35"/>
  <c r="D159" i="35" s="1"/>
  <c r="D170" i="35" s="1"/>
  <c r="D131" i="35"/>
  <c r="D92" i="35"/>
  <c r="D99" i="35" s="1"/>
  <c r="F395" i="35"/>
  <c r="F391" i="35" s="1"/>
  <c r="E397" i="35"/>
  <c r="D420" i="35"/>
  <c r="E353" i="35"/>
  <c r="E362" i="35" s="1"/>
  <c r="E306" i="35"/>
  <c r="E317" i="35" s="1"/>
  <c r="E259" i="35"/>
  <c r="E265" i="35"/>
  <c r="E231" i="35"/>
  <c r="E236" i="35" s="1"/>
  <c r="E39" i="35" s="1"/>
  <c r="E206" i="35"/>
  <c r="E211" i="35" s="1"/>
  <c r="E38" i="35" s="1"/>
  <c r="E181" i="35"/>
  <c r="E186" i="35" s="1"/>
  <c r="E194" i="35" s="1"/>
  <c r="C13" i="34"/>
  <c r="C14" i="34" s="1"/>
  <c r="C15" i="34" s="1"/>
  <c r="C16" i="34" s="1"/>
  <c r="C17" i="34" s="1"/>
  <c r="C12" i="34"/>
  <c r="C38" i="50"/>
  <c r="C39" i="50" s="1"/>
  <c r="C11" i="50"/>
  <c r="D368" i="35"/>
  <c r="C213" i="55" s="1"/>
  <c r="D328" i="35"/>
  <c r="G88" i="35"/>
  <c r="D272" i="35"/>
  <c r="D40" i="35" s="1"/>
  <c r="D375" i="35"/>
  <c r="D410" i="35"/>
  <c r="C225" i="55" s="1"/>
  <c r="D373" i="35"/>
  <c r="E401" i="35"/>
  <c r="E384" i="35"/>
  <c r="F405" i="35"/>
  <c r="E391" i="35"/>
  <c r="D366" i="35"/>
  <c r="D365" i="35" s="1"/>
  <c r="D372" i="35"/>
  <c r="E347" i="35"/>
  <c r="E340" i="35"/>
  <c r="D376" i="35"/>
  <c r="C15" i="49"/>
  <c r="C11" i="49"/>
  <c r="C20" i="49" s="1"/>
  <c r="D329" i="35"/>
  <c r="D287" i="35"/>
  <c r="E296" i="35"/>
  <c r="D322" i="35"/>
  <c r="D321" i="35" s="1"/>
  <c r="E303" i="35"/>
  <c r="D316" i="35"/>
  <c r="D41" i="35" s="1"/>
  <c r="D266" i="35"/>
  <c r="D269" i="35"/>
  <c r="D268" i="35" s="1"/>
  <c r="D28" i="35" s="1"/>
  <c r="D280" i="35"/>
  <c r="D279" i="35" s="1"/>
  <c r="D288" i="35"/>
  <c r="D232" i="35"/>
  <c r="E284" i="35"/>
  <c r="E252" i="35"/>
  <c r="E232" i="35"/>
  <c r="E234" i="35"/>
  <c r="C38" i="51"/>
  <c r="C39" i="51" s="1"/>
  <c r="C11" i="51"/>
  <c r="E207" i="35"/>
  <c r="D209" i="35"/>
  <c r="D26" i="35" s="1"/>
  <c r="D207" i="35"/>
  <c r="F209" i="35"/>
  <c r="F26" i="35" s="1"/>
  <c r="F207" i="35"/>
  <c r="E184" i="35"/>
  <c r="E25" i="35" s="1"/>
  <c r="E182" i="35"/>
  <c r="C37" i="46"/>
  <c r="C38" i="46" s="1"/>
  <c r="C11" i="46"/>
  <c r="D195" i="35"/>
  <c r="D182" i="35"/>
  <c r="E130" i="35"/>
  <c r="E127" i="35"/>
  <c r="C95" i="35"/>
  <c r="C97" i="35" s="1"/>
  <c r="C88" i="35"/>
  <c r="C89" i="35" s="1"/>
  <c r="G91" i="35"/>
  <c r="C224" i="55"/>
  <c r="Q224" i="55" s="1"/>
  <c r="C211" i="55"/>
  <c r="C198" i="55"/>
  <c r="Q198" i="55" s="1"/>
  <c r="C185" i="55"/>
  <c r="C159" i="55"/>
  <c r="C146" i="55"/>
  <c r="C133" i="55"/>
  <c r="C120" i="55"/>
  <c r="Q185" i="55"/>
  <c r="Q146" i="55"/>
  <c r="Q120" i="55"/>
  <c r="C107" i="55"/>
  <c r="Q107" i="55" s="1"/>
  <c r="Q133" i="55"/>
  <c r="D78" i="35"/>
  <c r="C172" i="55"/>
  <c r="Q211" i="55"/>
  <c r="Q172" i="55"/>
  <c r="Q159" i="55"/>
  <c r="D196" i="35"/>
  <c r="B108" i="35"/>
  <c r="B108" i="55"/>
  <c r="R30" i="55"/>
  <c r="F10" i="35"/>
  <c r="C31" i="55"/>
  <c r="C18" i="55"/>
  <c r="Q31" i="55"/>
  <c r="C11" i="38"/>
  <c r="D192" i="35"/>
  <c r="Q147" i="55" s="1"/>
  <c r="D189" i="35"/>
  <c r="C147" i="55" s="1"/>
  <c r="D25" i="35"/>
  <c r="E129" i="35"/>
  <c r="E3" i="34"/>
  <c r="Q68" i="55"/>
  <c r="Q42" i="55"/>
  <c r="C42" i="55"/>
  <c r="Q55" i="55"/>
  <c r="C55" i="55"/>
  <c r="C93" i="55"/>
  <c r="C80" i="55"/>
  <c r="C68" i="55"/>
  <c r="J55" i="55"/>
  <c r="Q29" i="55"/>
  <c r="C37" i="54"/>
  <c r="C44" i="54" s="1"/>
  <c r="C47" i="54" s="1"/>
  <c r="C51" i="54" s="1"/>
  <c r="C54" i="54" s="1"/>
  <c r="C61" i="54" s="1"/>
  <c r="C62" i="54" s="1"/>
  <c r="D379" i="35"/>
  <c r="C21" i="49"/>
  <c r="C22" i="51"/>
  <c r="C31" i="51" s="1"/>
  <c r="J17" i="55"/>
  <c r="C30" i="55"/>
  <c r="F179" i="35"/>
  <c r="F226" i="35"/>
  <c r="F228" i="35" s="1"/>
  <c r="J29" i="55"/>
  <c r="C29" i="55"/>
  <c r="Q16" i="55"/>
  <c r="D79" i="35"/>
  <c r="F229" i="35"/>
  <c r="E87" i="35"/>
  <c r="E36" i="36"/>
  <c r="E3" i="35"/>
  <c r="E78" i="35" s="1"/>
  <c r="D419" i="35"/>
  <c r="D416" i="35"/>
  <c r="F348" i="35"/>
  <c r="F350" i="35" s="1"/>
  <c r="D417" i="35"/>
  <c r="D240" i="35"/>
  <c r="C174" i="55" s="1"/>
  <c r="D27" i="35"/>
  <c r="D412" i="35"/>
  <c r="E406" i="35"/>
  <c r="E404" i="35" s="1"/>
  <c r="E43" i="35" s="1"/>
  <c r="E402" i="35"/>
  <c r="E361" i="35"/>
  <c r="F351" i="35"/>
  <c r="F388" i="35"/>
  <c r="F390" i="35" s="1"/>
  <c r="F385" i="35"/>
  <c r="G392" i="35"/>
  <c r="G394" i="35" s="1"/>
  <c r="E318" i="35"/>
  <c r="H393" i="35"/>
  <c r="E358" i="35"/>
  <c r="F344" i="35"/>
  <c r="F346" i="35" s="1"/>
  <c r="F307" i="35"/>
  <c r="E357" i="35"/>
  <c r="F341" i="35"/>
  <c r="F343" i="35" s="1"/>
  <c r="C402" i="35"/>
  <c r="C401" i="35"/>
  <c r="F304" i="35"/>
  <c r="F306" i="35" s="1"/>
  <c r="D332" i="35"/>
  <c r="D331" i="35"/>
  <c r="D324" i="35"/>
  <c r="C358" i="35"/>
  <c r="C357" i="35"/>
  <c r="E313" i="35"/>
  <c r="F297" i="35"/>
  <c r="F299" i="35" s="1"/>
  <c r="F300" i="35"/>
  <c r="F302" i="35" s="1"/>
  <c r="E314" i="35"/>
  <c r="E278" i="35"/>
  <c r="E285" i="35"/>
  <c r="C314" i="35"/>
  <c r="C313" i="35"/>
  <c r="F256" i="35"/>
  <c r="F258" i="35" s="1"/>
  <c r="F263" i="35"/>
  <c r="G260" i="35"/>
  <c r="G262" i="35" s="1"/>
  <c r="F273" i="35"/>
  <c r="D243" i="35"/>
  <c r="Q173" i="55" s="1"/>
  <c r="D239" i="35"/>
  <c r="C173" i="55" s="1"/>
  <c r="D246" i="35"/>
  <c r="D245" i="35"/>
  <c r="E220" i="35"/>
  <c r="E221" i="35"/>
  <c r="F204" i="35"/>
  <c r="G201" i="35"/>
  <c r="G203" i="35" s="1"/>
  <c r="F176" i="35"/>
  <c r="F178" i="35" s="1"/>
  <c r="D157" i="35"/>
  <c r="E154" i="35"/>
  <c r="E156" i="35" s="1"/>
  <c r="E151" i="35"/>
  <c r="E153" i="35" s="1"/>
  <c r="D136" i="35"/>
  <c r="D35" i="35" s="1"/>
  <c r="C11" i="45"/>
  <c r="E126" i="35"/>
  <c r="J16" i="55"/>
  <c r="E17" i="55"/>
  <c r="C16" i="55"/>
  <c r="C17" i="55"/>
  <c r="D17" i="55"/>
  <c r="F17" i="55"/>
  <c r="C21" i="35"/>
  <c r="C22" i="35" s="1"/>
  <c r="C23" i="35" s="1"/>
  <c r="C24" i="35" s="1"/>
  <c r="C25" i="35" s="1"/>
  <c r="C26" i="35" s="1"/>
  <c r="C27" i="35" s="1"/>
  <c r="C28" i="35" s="1"/>
  <c r="C29" i="35" s="1"/>
  <c r="C30" i="35" s="1"/>
  <c r="C31" i="35" s="1"/>
  <c r="C18" i="35"/>
  <c r="C19" i="35" s="1"/>
  <c r="D9" i="35"/>
  <c r="C19" i="55" s="1"/>
  <c r="E8" i="35"/>
  <c r="R31" i="55" s="1"/>
  <c r="C16" i="54"/>
  <c r="C24" i="54"/>
  <c r="C19" i="54"/>
  <c r="C23" i="54"/>
  <c r="C21" i="54"/>
  <c r="C24" i="51"/>
  <c r="C30" i="50"/>
  <c r="C22" i="50"/>
  <c r="C13" i="49"/>
  <c r="C22" i="49" s="1"/>
  <c r="C33" i="49" s="1"/>
  <c r="C37" i="49" s="1"/>
  <c r="C44" i="49" s="1"/>
  <c r="C47" i="49" s="1"/>
  <c r="C51" i="49" s="1"/>
  <c r="C54" i="49" s="1"/>
  <c r="C61" i="49" s="1"/>
  <c r="C62" i="49" s="1"/>
  <c r="C22" i="38"/>
  <c r="C28" i="38" s="1"/>
  <c r="C22" i="48"/>
  <c r="C33" i="48" s="1"/>
  <c r="C37" i="48" s="1"/>
  <c r="C44" i="48" s="1"/>
  <c r="C47" i="48" s="1"/>
  <c r="C51" i="48" s="1"/>
  <c r="C54" i="48" s="1"/>
  <c r="C61" i="48" s="1"/>
  <c r="C62" i="48" s="1"/>
  <c r="C21" i="48"/>
  <c r="C23" i="47"/>
  <c r="C38" i="47"/>
  <c r="C45" i="47" s="1"/>
  <c r="C48" i="47" s="1"/>
  <c r="C52" i="47" s="1"/>
  <c r="C55" i="47" s="1"/>
  <c r="C22" i="46"/>
  <c r="C28" i="46" s="1"/>
  <c r="C22" i="45"/>
  <c r="C28" i="45" s="1"/>
  <c r="E90" i="35"/>
  <c r="C57" i="35"/>
  <c r="C47" i="35"/>
  <c r="C48" i="35" s="1"/>
  <c r="C38" i="36"/>
  <c r="C39" i="36" s="1"/>
  <c r="C40" i="36" s="1"/>
  <c r="C41" i="36" s="1"/>
  <c r="C42" i="36" s="1"/>
  <c r="E360" i="35" l="1"/>
  <c r="C18" i="34"/>
  <c r="C19" i="34" s="1"/>
  <c r="C20" i="34" s="1"/>
  <c r="E416" i="35"/>
  <c r="E400" i="35"/>
  <c r="D31" i="35"/>
  <c r="D398" i="35"/>
  <c r="D422" i="35"/>
  <c r="Q212" i="55"/>
  <c r="D378" i="35"/>
  <c r="D377" i="35" s="1"/>
  <c r="D30" i="35"/>
  <c r="E356" i="35"/>
  <c r="E354" i="35"/>
  <c r="D354" i="35"/>
  <c r="D24" i="35"/>
  <c r="D171" i="35"/>
  <c r="Q226" i="55"/>
  <c r="D418" i="35"/>
  <c r="E420" i="35"/>
  <c r="D374" i="35"/>
  <c r="D367" i="35"/>
  <c r="D364" i="35" s="1"/>
  <c r="D54" i="35" s="1"/>
  <c r="Q213" i="55"/>
  <c r="C212" i="55"/>
  <c r="D334" i="35"/>
  <c r="D310" i="35"/>
  <c r="D335" i="35"/>
  <c r="C187" i="55"/>
  <c r="E131" i="35"/>
  <c r="E136" i="35" s="1"/>
  <c r="E144" i="35" s="1"/>
  <c r="D119" i="35"/>
  <c r="D100" i="35"/>
  <c r="D34" i="35"/>
  <c r="F384" i="35"/>
  <c r="F387" i="35"/>
  <c r="F401" i="35" s="1"/>
  <c r="G395" i="35"/>
  <c r="F397" i="35"/>
  <c r="F406" i="35" s="1"/>
  <c r="F404" i="35" s="1"/>
  <c r="F43" i="35" s="1"/>
  <c r="F353" i="35"/>
  <c r="F362" i="35" s="1"/>
  <c r="G307" i="35"/>
  <c r="G309" i="35" s="1"/>
  <c r="G318" i="35" s="1"/>
  <c r="F309" i="35"/>
  <c r="E316" i="35"/>
  <c r="E41" i="35" s="1"/>
  <c r="F259" i="35"/>
  <c r="F265" i="35"/>
  <c r="F231" i="35"/>
  <c r="F236" i="35" s="1"/>
  <c r="F39" i="35" s="1"/>
  <c r="F206" i="35"/>
  <c r="F211" i="35" s="1"/>
  <c r="F38" i="35" s="1"/>
  <c r="F181" i="35"/>
  <c r="F186" i="35" s="1"/>
  <c r="F194" i="35" s="1"/>
  <c r="E128" i="35"/>
  <c r="E92" i="35"/>
  <c r="E99" i="35" s="1"/>
  <c r="E89" i="35"/>
  <c r="E93" i="35" s="1"/>
  <c r="D409" i="35"/>
  <c r="D371" i="35"/>
  <c r="Q199" i="55"/>
  <c r="D327" i="35"/>
  <c r="Q200" i="55"/>
  <c r="D286" i="35"/>
  <c r="D290" i="35"/>
  <c r="D278" i="35"/>
  <c r="D277" i="35" s="1"/>
  <c r="D276" i="35" s="1"/>
  <c r="D52" i="35" s="1"/>
  <c r="D285" i="35"/>
  <c r="Q187" i="55" s="1"/>
  <c r="D220" i="35"/>
  <c r="D214" i="35"/>
  <c r="C160" i="55" s="1"/>
  <c r="D218" i="35"/>
  <c r="Q161" i="55" s="1"/>
  <c r="D221" i="35"/>
  <c r="D193" i="35"/>
  <c r="Q148" i="55" s="1"/>
  <c r="H88" i="35"/>
  <c r="F12" i="35"/>
  <c r="D77" i="35"/>
  <c r="D16" i="34" s="1"/>
  <c r="G405" i="35"/>
  <c r="E324" i="35"/>
  <c r="D200" i="55" s="1"/>
  <c r="C24" i="49"/>
  <c r="C16" i="49"/>
  <c r="F361" i="35"/>
  <c r="F347" i="35"/>
  <c r="F340" i="35"/>
  <c r="F296" i="35"/>
  <c r="E312" i="35"/>
  <c r="E310" i="35" s="1"/>
  <c r="C199" i="55"/>
  <c r="F303" i="35"/>
  <c r="D291" i="35"/>
  <c r="F284" i="35"/>
  <c r="D284" i="35"/>
  <c r="Q186" i="55" s="1"/>
  <c r="E274" i="35"/>
  <c r="E272" i="35" s="1"/>
  <c r="E40" i="35" s="1"/>
  <c r="F285" i="35"/>
  <c r="Q225" i="55"/>
  <c r="E270" i="35"/>
  <c r="E268" i="35" s="1"/>
  <c r="E290" i="35" s="1"/>
  <c r="D217" i="35"/>
  <c r="Q160" i="55" s="1"/>
  <c r="F278" i="35"/>
  <c r="F277" i="35" s="1"/>
  <c r="G256" i="35"/>
  <c r="F252" i="35"/>
  <c r="E266" i="35"/>
  <c r="F232" i="35"/>
  <c r="F234" i="35"/>
  <c r="F27" i="35" s="1"/>
  <c r="G209" i="35"/>
  <c r="G26" i="35" s="1"/>
  <c r="G207" i="35"/>
  <c r="F184" i="35"/>
  <c r="F25" i="35" s="1"/>
  <c r="F182" i="35"/>
  <c r="D134" i="35"/>
  <c r="D139" i="35" s="1"/>
  <c r="D138" i="35" s="1"/>
  <c r="D132" i="35"/>
  <c r="D95" i="35"/>
  <c r="D93" i="35"/>
  <c r="F130" i="35"/>
  <c r="F127" i="35"/>
  <c r="C96" i="35"/>
  <c r="D188" i="35"/>
  <c r="D49" i="35" s="1"/>
  <c r="F129" i="35"/>
  <c r="H91" i="35"/>
  <c r="E419" i="35"/>
  <c r="D411" i="35"/>
  <c r="C226" i="55"/>
  <c r="E283" i="35"/>
  <c r="D323" i="35"/>
  <c r="C200" i="55"/>
  <c r="D224" i="55"/>
  <c r="R224" i="55" s="1"/>
  <c r="D211" i="55"/>
  <c r="D198" i="55"/>
  <c r="R198" i="55" s="1"/>
  <c r="D185" i="55"/>
  <c r="D159" i="55"/>
  <c r="D133" i="55"/>
  <c r="D120" i="55"/>
  <c r="D107" i="55"/>
  <c r="R107" i="55" s="1"/>
  <c r="D172" i="55"/>
  <c r="R185" i="55"/>
  <c r="R146" i="55"/>
  <c r="D146" i="55"/>
  <c r="R120" i="55"/>
  <c r="R172" i="55"/>
  <c r="R159" i="55"/>
  <c r="R211" i="55"/>
  <c r="R133" i="55"/>
  <c r="E277" i="35"/>
  <c r="D186" i="55"/>
  <c r="G10" i="35"/>
  <c r="S30" i="55"/>
  <c r="D238" i="35"/>
  <c r="D51" i="35" s="1"/>
  <c r="F80" i="55"/>
  <c r="R55" i="55"/>
  <c r="D55" i="55"/>
  <c r="R29" i="55"/>
  <c r="F93" i="55"/>
  <c r="D68" i="55"/>
  <c r="K55" i="55"/>
  <c r="D42" i="55"/>
  <c r="F3" i="34"/>
  <c r="R68" i="55"/>
  <c r="R42" i="55"/>
  <c r="C25" i="51"/>
  <c r="C28" i="50"/>
  <c r="C31" i="50" s="1"/>
  <c r="G226" i="35"/>
  <c r="G228" i="35" s="1"/>
  <c r="K17" i="55"/>
  <c r="D30" i="55"/>
  <c r="G179" i="35"/>
  <c r="Q17" i="55"/>
  <c r="D31" i="55"/>
  <c r="E412" i="35"/>
  <c r="D16" i="55"/>
  <c r="K29" i="55"/>
  <c r="D29" i="55"/>
  <c r="R16" i="55"/>
  <c r="E79" i="35"/>
  <c r="G229" i="35"/>
  <c r="F87" i="35"/>
  <c r="K16" i="55"/>
  <c r="F36" i="36"/>
  <c r="F3" i="35"/>
  <c r="G351" i="35"/>
  <c r="G348" i="35"/>
  <c r="G350" i="35" s="1"/>
  <c r="D415" i="35"/>
  <c r="D37" i="35"/>
  <c r="D36" i="35"/>
  <c r="E246" i="35"/>
  <c r="E27" i="35"/>
  <c r="D421" i="35"/>
  <c r="Q227" i="55" s="1"/>
  <c r="G385" i="35"/>
  <c r="G387" i="35" s="1"/>
  <c r="E417" i="35"/>
  <c r="E410" i="35"/>
  <c r="G388" i="35"/>
  <c r="G390" i="35" s="1"/>
  <c r="F402" i="35"/>
  <c r="F318" i="35"/>
  <c r="H392" i="35"/>
  <c r="E368" i="35"/>
  <c r="E375" i="35"/>
  <c r="E376" i="35"/>
  <c r="E373" i="35"/>
  <c r="E366" i="35"/>
  <c r="E372" i="35"/>
  <c r="E331" i="35"/>
  <c r="G341" i="35"/>
  <c r="G343" i="35" s="1"/>
  <c r="F357" i="35"/>
  <c r="G344" i="35"/>
  <c r="G346" i="35" s="1"/>
  <c r="F358" i="35"/>
  <c r="E332" i="35"/>
  <c r="E328" i="35"/>
  <c r="E322" i="35"/>
  <c r="E329" i="35"/>
  <c r="G304" i="35"/>
  <c r="F317" i="35"/>
  <c r="F270" i="35"/>
  <c r="F268" i="35" s="1"/>
  <c r="G300" i="35"/>
  <c r="G302" i="35" s="1"/>
  <c r="F314" i="35"/>
  <c r="G297" i="35"/>
  <c r="G299" i="35" s="1"/>
  <c r="F313" i="35"/>
  <c r="D330" i="35"/>
  <c r="G263" i="35"/>
  <c r="H260" i="35"/>
  <c r="H262" i="35" s="1"/>
  <c r="G273" i="35"/>
  <c r="G278" i="35" s="1"/>
  <c r="E245" i="35"/>
  <c r="E243" i="35"/>
  <c r="R173" i="55" s="1"/>
  <c r="E239" i="35"/>
  <c r="D173" i="55" s="1"/>
  <c r="E240" i="35"/>
  <c r="D174" i="55" s="1"/>
  <c r="D244" i="35"/>
  <c r="Q174" i="55" s="1"/>
  <c r="E192" i="35"/>
  <c r="R147" i="55" s="1"/>
  <c r="E219" i="35"/>
  <c r="R162" i="55" s="1"/>
  <c r="F220" i="35"/>
  <c r="F221" i="35"/>
  <c r="E214" i="35"/>
  <c r="E217" i="35"/>
  <c r="R160" i="55" s="1"/>
  <c r="E218" i="35"/>
  <c r="R161" i="55" s="1"/>
  <c r="G204" i="35"/>
  <c r="H201" i="35"/>
  <c r="H203" i="35" s="1"/>
  <c r="E196" i="35"/>
  <c r="E195" i="35"/>
  <c r="E189" i="35"/>
  <c r="G176" i="35"/>
  <c r="G178" i="35" s="1"/>
  <c r="D169" i="35"/>
  <c r="D167" i="35"/>
  <c r="D164" i="35"/>
  <c r="C134" i="55" s="1"/>
  <c r="D144" i="35"/>
  <c r="F151" i="35"/>
  <c r="F153" i="35" s="1"/>
  <c r="E161" i="35"/>
  <c r="F154" i="35"/>
  <c r="F156" i="35" s="1"/>
  <c r="F126" i="35"/>
  <c r="F8" i="35"/>
  <c r="D18" i="55"/>
  <c r="F17" i="35"/>
  <c r="E9" i="35"/>
  <c r="D19" i="55" s="1"/>
  <c r="C17" i="54"/>
  <c r="C26" i="54" s="1"/>
  <c r="C25" i="54"/>
  <c r="C23" i="48"/>
  <c r="C19" i="48"/>
  <c r="C20" i="48"/>
  <c r="C13" i="47"/>
  <c r="C22" i="47" s="1"/>
  <c r="C21" i="47"/>
  <c r="C15" i="47"/>
  <c r="F90" i="35"/>
  <c r="C58" i="35"/>
  <c r="C59" i="35" s="1"/>
  <c r="C60" i="35" s="1"/>
  <c r="C61" i="35" s="1"/>
  <c r="C62" i="35" s="1"/>
  <c r="C63" i="35" s="1"/>
  <c r="C64" i="35" s="1"/>
  <c r="C65" i="35" s="1"/>
  <c r="C66" i="35" s="1"/>
  <c r="C67" i="35" s="1"/>
  <c r="C69" i="35"/>
  <c r="C49" i="35"/>
  <c r="C50" i="35" s="1"/>
  <c r="C51" i="35" s="1"/>
  <c r="C52" i="35" s="1"/>
  <c r="C53" i="35" s="1"/>
  <c r="C54" i="35" s="1"/>
  <c r="C55" i="35" s="1"/>
  <c r="D408" i="35" l="1"/>
  <c r="D55" i="35" s="1"/>
  <c r="R225" i="55"/>
  <c r="E42" i="35"/>
  <c r="E379" i="35"/>
  <c r="F356" i="35"/>
  <c r="F30" i="35" s="1"/>
  <c r="D168" i="35"/>
  <c r="Q135" i="55" s="1"/>
  <c r="C25" i="34"/>
  <c r="C27" i="34" s="1"/>
  <c r="H8" i="55"/>
  <c r="E422" i="35"/>
  <c r="E31" i="35"/>
  <c r="E423" i="35"/>
  <c r="F417" i="35"/>
  <c r="F400" i="35"/>
  <c r="E398" i="35"/>
  <c r="Q214" i="55"/>
  <c r="D370" i="35"/>
  <c r="D66" i="35" s="1"/>
  <c r="F360" i="35"/>
  <c r="E30" i="35"/>
  <c r="E378" i="35"/>
  <c r="H307" i="35"/>
  <c r="H309" i="35" s="1"/>
  <c r="H318" i="35" s="1"/>
  <c r="R212" i="55"/>
  <c r="F128" i="35"/>
  <c r="F375" i="35"/>
  <c r="F412" i="35"/>
  <c r="E226" i="55" s="1"/>
  <c r="D213" i="35"/>
  <c r="D50" i="35" s="1"/>
  <c r="D289" i="35"/>
  <c r="Q188" i="55" s="1"/>
  <c r="D101" i="35"/>
  <c r="E288" i="35"/>
  <c r="R187" i="55" s="1"/>
  <c r="C186" i="55"/>
  <c r="E280" i="35"/>
  <c r="E279" i="35" s="1"/>
  <c r="E276" i="35" s="1"/>
  <c r="E52" i="35" s="1"/>
  <c r="D333" i="35"/>
  <c r="Q201" i="55" s="1"/>
  <c r="E34" i="35"/>
  <c r="E119" i="35"/>
  <c r="E95" i="35"/>
  <c r="E120" i="35" s="1"/>
  <c r="E291" i="35"/>
  <c r="E289" i="35" s="1"/>
  <c r="R188" i="55" s="1"/>
  <c r="D219" i="35"/>
  <c r="D216" i="35" s="1"/>
  <c r="D62" i="35" s="1"/>
  <c r="D191" i="35"/>
  <c r="D61" i="35" s="1"/>
  <c r="E100" i="35"/>
  <c r="H394" i="35"/>
  <c r="H405" i="35" s="1"/>
  <c r="H395" i="35"/>
  <c r="H391" i="35" s="1"/>
  <c r="G397" i="35"/>
  <c r="G406" i="35" s="1"/>
  <c r="G404" i="35" s="1"/>
  <c r="G43" i="35" s="1"/>
  <c r="G391" i="35"/>
  <c r="G353" i="35"/>
  <c r="G362" i="35" s="1"/>
  <c r="G303" i="35"/>
  <c r="G306" i="35"/>
  <c r="G259" i="35"/>
  <c r="G265" i="35"/>
  <c r="G258" i="35"/>
  <c r="G270" i="35" s="1"/>
  <c r="G268" i="35" s="1"/>
  <c r="G231" i="35"/>
  <c r="G236" i="35" s="1"/>
  <c r="G206" i="35"/>
  <c r="G211" i="35" s="1"/>
  <c r="G38" i="35" s="1"/>
  <c r="G181" i="35"/>
  <c r="G186" i="35" s="1"/>
  <c r="G194" i="35" s="1"/>
  <c r="D33" i="35"/>
  <c r="G129" i="35"/>
  <c r="H129" i="35" s="1"/>
  <c r="F131" i="35"/>
  <c r="F136" i="35" s="1"/>
  <c r="F144" i="35" s="1"/>
  <c r="F92" i="35"/>
  <c r="F99" i="35" s="1"/>
  <c r="F89" i="35"/>
  <c r="F93" i="35" s="1"/>
  <c r="E323" i="35"/>
  <c r="E334" i="35"/>
  <c r="E287" i="35"/>
  <c r="R186" i="55" s="1"/>
  <c r="D96" i="35"/>
  <c r="D114" i="35" s="1"/>
  <c r="D22" i="35"/>
  <c r="E28" i="35"/>
  <c r="G384" i="35"/>
  <c r="F283" i="35"/>
  <c r="H348" i="35"/>
  <c r="H350" i="35" s="1"/>
  <c r="G347" i="35"/>
  <c r="G340" i="35"/>
  <c r="C17" i="49"/>
  <c r="C26" i="49" s="1"/>
  <c r="C25" i="49"/>
  <c r="D283" i="35"/>
  <c r="E335" i="35"/>
  <c r="E186" i="55"/>
  <c r="E29" i="35"/>
  <c r="G296" i="35"/>
  <c r="F316" i="35"/>
  <c r="F41" i="35" s="1"/>
  <c r="F312" i="35"/>
  <c r="G284" i="35"/>
  <c r="F274" i="35"/>
  <c r="F272" i="35" s="1"/>
  <c r="F40" i="35" s="1"/>
  <c r="G285" i="35"/>
  <c r="D320" i="35"/>
  <c r="D53" i="35" s="1"/>
  <c r="H256" i="35"/>
  <c r="H258" i="35" s="1"/>
  <c r="G252" i="35"/>
  <c r="F266" i="35"/>
  <c r="G234" i="35"/>
  <c r="G232" i="35"/>
  <c r="D120" i="35"/>
  <c r="H209" i="35"/>
  <c r="H26" i="35" s="1"/>
  <c r="H207" i="35"/>
  <c r="D142" i="35"/>
  <c r="Q121" i="55" s="1"/>
  <c r="G184" i="35"/>
  <c r="G25" i="35" s="1"/>
  <c r="G182" i="35"/>
  <c r="D121" i="35"/>
  <c r="E159" i="35"/>
  <c r="E24" i="35" s="1"/>
  <c r="E157" i="35"/>
  <c r="E132" i="35"/>
  <c r="E134" i="35"/>
  <c r="E23" i="35" s="1"/>
  <c r="D145" i="35"/>
  <c r="D146" i="35"/>
  <c r="D23" i="35"/>
  <c r="C121" i="55"/>
  <c r="G130" i="35"/>
  <c r="G127" i="35"/>
  <c r="R199" i="55"/>
  <c r="F324" i="35"/>
  <c r="F323" i="35" s="1"/>
  <c r="F245" i="35"/>
  <c r="E418" i="35"/>
  <c r="R200" i="55"/>
  <c r="H351" i="35"/>
  <c r="E213" i="35"/>
  <c r="E50" i="35" s="1"/>
  <c r="D160" i="55"/>
  <c r="E411" i="35"/>
  <c r="D226" i="55"/>
  <c r="G277" i="35"/>
  <c r="F186" i="55"/>
  <c r="E365" i="35"/>
  <c r="D212" i="55"/>
  <c r="E367" i="35"/>
  <c r="D213" i="55"/>
  <c r="E409" i="35"/>
  <c r="E408" i="35" s="1"/>
  <c r="E55" i="35" s="1"/>
  <c r="D225" i="55"/>
  <c r="S211" i="55"/>
  <c r="S185" i="55"/>
  <c r="E211" i="55"/>
  <c r="S172" i="55"/>
  <c r="S159" i="55"/>
  <c r="E159" i="55"/>
  <c r="S133" i="55"/>
  <c r="E133" i="55"/>
  <c r="E224" i="55"/>
  <c r="S224" i="55" s="1"/>
  <c r="E172" i="55"/>
  <c r="E185" i="55"/>
  <c r="S146" i="55"/>
  <c r="S120" i="55"/>
  <c r="E120" i="55"/>
  <c r="E107" i="55"/>
  <c r="S107" i="55" s="1"/>
  <c r="E146" i="55"/>
  <c r="E198" i="55"/>
  <c r="S198" i="55" s="1"/>
  <c r="Q134" i="55"/>
  <c r="E188" i="35"/>
  <c r="E49" i="35" s="1"/>
  <c r="D147" i="55"/>
  <c r="E321" i="35"/>
  <c r="D199" i="55"/>
  <c r="R213" i="55"/>
  <c r="E415" i="35"/>
  <c r="R226" i="55"/>
  <c r="H10" i="35"/>
  <c r="U30" i="55" s="1"/>
  <c r="T30" i="55"/>
  <c r="G8" i="35"/>
  <c r="T31" i="55" s="1"/>
  <c r="S31" i="55"/>
  <c r="F239" i="35"/>
  <c r="E173" i="55" s="1"/>
  <c r="E35" i="35"/>
  <c r="E68" i="55"/>
  <c r="L55" i="55"/>
  <c r="E42" i="55"/>
  <c r="S29" i="55"/>
  <c r="J80" i="55"/>
  <c r="J93" i="55"/>
  <c r="S55" i="55"/>
  <c r="E55" i="55"/>
  <c r="G3" i="34"/>
  <c r="S68" i="55"/>
  <c r="S42" i="55"/>
  <c r="D163" i="35"/>
  <c r="D48" i="35" s="1"/>
  <c r="D47" i="35"/>
  <c r="F246" i="35"/>
  <c r="F243" i="35"/>
  <c r="S173" i="55" s="1"/>
  <c r="F240" i="35"/>
  <c r="D414" i="35"/>
  <c r="D67" i="35" s="1"/>
  <c r="E238" i="35"/>
  <c r="E51" i="35" s="1"/>
  <c r="E216" i="35"/>
  <c r="E62" i="35" s="1"/>
  <c r="D242" i="35"/>
  <c r="D63" i="35" s="1"/>
  <c r="G17" i="35"/>
  <c r="E31" i="55"/>
  <c r="R17" i="55"/>
  <c r="F79" i="35"/>
  <c r="F78" i="35"/>
  <c r="E29" i="55"/>
  <c r="S16" i="55"/>
  <c r="L29" i="55"/>
  <c r="L17" i="55"/>
  <c r="E30" i="55"/>
  <c r="H229" i="35"/>
  <c r="H179" i="35"/>
  <c r="H226" i="35"/>
  <c r="H228" i="35" s="1"/>
  <c r="G87" i="35"/>
  <c r="G36" i="36"/>
  <c r="E77" i="35"/>
  <c r="E16" i="34" s="1"/>
  <c r="G3" i="35"/>
  <c r="E16" i="55"/>
  <c r="L16" i="55"/>
  <c r="F378" i="35"/>
  <c r="E244" i="35"/>
  <c r="G361" i="35"/>
  <c r="E37" i="35"/>
  <c r="E36" i="35"/>
  <c r="F416" i="35"/>
  <c r="F419" i="35"/>
  <c r="F410" i="35"/>
  <c r="G401" i="35"/>
  <c r="H385" i="35"/>
  <c r="H387" i="35" s="1"/>
  <c r="F368" i="35"/>
  <c r="H388" i="35"/>
  <c r="H390" i="35" s="1"/>
  <c r="G402" i="35"/>
  <c r="F420" i="35"/>
  <c r="F331" i="35"/>
  <c r="F332" i="35"/>
  <c r="F376" i="35"/>
  <c r="H341" i="35"/>
  <c r="H343" i="35" s="1"/>
  <c r="G357" i="35"/>
  <c r="H344" i="35"/>
  <c r="G358" i="35"/>
  <c r="F373" i="35"/>
  <c r="F372" i="35"/>
  <c r="F366" i="35"/>
  <c r="E374" i="35"/>
  <c r="E327" i="35"/>
  <c r="E330" i="35"/>
  <c r="E371" i="35"/>
  <c r="F329" i="35"/>
  <c r="F328" i="35"/>
  <c r="F322" i="35"/>
  <c r="H304" i="35"/>
  <c r="G317" i="35"/>
  <c r="G316" i="35" s="1"/>
  <c r="G41" i="35" s="1"/>
  <c r="H297" i="35"/>
  <c r="H299" i="35" s="1"/>
  <c r="G313" i="35"/>
  <c r="H300" i="35"/>
  <c r="H302" i="35" s="1"/>
  <c r="G314" i="35"/>
  <c r="G324" i="35" s="1"/>
  <c r="H273" i="35"/>
  <c r="H263" i="35"/>
  <c r="C24" i="47"/>
  <c r="C35" i="47" s="1"/>
  <c r="C39" i="47" s="1"/>
  <c r="C46" i="47" s="1"/>
  <c r="C49" i="47" s="1"/>
  <c r="C53" i="47" s="1"/>
  <c r="C56" i="47" s="1"/>
  <c r="C63" i="47" s="1"/>
  <c r="C64" i="47" s="1"/>
  <c r="F219" i="35"/>
  <c r="S162" i="55" s="1"/>
  <c r="E193" i="35"/>
  <c r="G221" i="35"/>
  <c r="G220" i="35"/>
  <c r="F214" i="35"/>
  <c r="F218" i="35"/>
  <c r="S161" i="55" s="1"/>
  <c r="F217" i="35"/>
  <c r="S160" i="55" s="1"/>
  <c r="H204" i="35"/>
  <c r="F195" i="35"/>
  <c r="F196" i="35"/>
  <c r="F189" i="35"/>
  <c r="F192" i="35"/>
  <c r="S147" i="55" s="1"/>
  <c r="H176" i="35"/>
  <c r="H178" i="35" s="1"/>
  <c r="E169" i="35"/>
  <c r="G154" i="35"/>
  <c r="G156" i="35" s="1"/>
  <c r="F161" i="35"/>
  <c r="G151" i="35"/>
  <c r="G153" i="35" s="1"/>
  <c r="G126" i="35"/>
  <c r="F9" i="35"/>
  <c r="E19" i="55" s="1"/>
  <c r="E18" i="55"/>
  <c r="G12" i="35"/>
  <c r="C24" i="48"/>
  <c r="G90" i="35"/>
  <c r="C70" i="35"/>
  <c r="C77" i="35"/>
  <c r="E377" i="35" l="1"/>
  <c r="R214" i="55" s="1"/>
  <c r="E364" i="35"/>
  <c r="E54" i="35" s="1"/>
  <c r="F354" i="35"/>
  <c r="D187" i="55"/>
  <c r="D166" i="35"/>
  <c r="D60" i="35" s="1"/>
  <c r="S226" i="55"/>
  <c r="F374" i="35"/>
  <c r="D326" i="35"/>
  <c r="D65" i="35" s="1"/>
  <c r="D19" i="35"/>
  <c r="D18" i="35" s="1"/>
  <c r="I6" i="55"/>
  <c r="G416" i="35"/>
  <c r="G400" i="35"/>
  <c r="G398" i="35" s="1"/>
  <c r="F31" i="35"/>
  <c r="F422" i="35"/>
  <c r="F423" i="35"/>
  <c r="E421" i="35"/>
  <c r="F398" i="35"/>
  <c r="G356" i="35"/>
  <c r="G354" i="35" s="1"/>
  <c r="F379" i="35"/>
  <c r="F377" i="35" s="1"/>
  <c r="S214" i="55" s="1"/>
  <c r="F42" i="35"/>
  <c r="S212" i="55"/>
  <c r="G360" i="35"/>
  <c r="F411" i="35"/>
  <c r="E286" i="35"/>
  <c r="Q162" i="55"/>
  <c r="F244" i="35"/>
  <c r="S174" i="55" s="1"/>
  <c r="E101" i="35"/>
  <c r="D106" i="35"/>
  <c r="D105" i="35"/>
  <c r="G128" i="35"/>
  <c r="D282" i="35"/>
  <c r="D64" i="35" s="1"/>
  <c r="E96" i="35"/>
  <c r="E97" i="35" s="1"/>
  <c r="E22" i="35"/>
  <c r="E21" i="35" s="1"/>
  <c r="F95" i="35"/>
  <c r="F96" i="35" s="1"/>
  <c r="F97" i="35" s="1"/>
  <c r="H397" i="35"/>
  <c r="H406" i="35" s="1"/>
  <c r="H404" i="35" s="1"/>
  <c r="H43" i="35" s="1"/>
  <c r="H346" i="35"/>
  <c r="H358" i="35" s="1"/>
  <c r="H353" i="35"/>
  <c r="H362" i="35" s="1"/>
  <c r="H303" i="35"/>
  <c r="H306" i="35"/>
  <c r="H317" i="35" s="1"/>
  <c r="H316" i="35" s="1"/>
  <c r="H41" i="35" s="1"/>
  <c r="E333" i="35"/>
  <c r="R201" i="55" s="1"/>
  <c r="H259" i="35"/>
  <c r="H265" i="35"/>
  <c r="G266" i="35"/>
  <c r="H231" i="35"/>
  <c r="H236" i="35" s="1"/>
  <c r="H39" i="35" s="1"/>
  <c r="H206" i="35"/>
  <c r="H211" i="35" s="1"/>
  <c r="H38" i="35" s="1"/>
  <c r="H181" i="35"/>
  <c r="H186" i="35" s="1"/>
  <c r="H194" i="35" s="1"/>
  <c r="G131" i="35"/>
  <c r="G136" i="35" s="1"/>
  <c r="G35" i="35" s="1"/>
  <c r="F119" i="35"/>
  <c r="F34" i="35"/>
  <c r="F100" i="35"/>
  <c r="G92" i="35"/>
  <c r="G99" i="35" s="1"/>
  <c r="G119" i="35" s="1"/>
  <c r="G89" i="35"/>
  <c r="G93" i="35" s="1"/>
  <c r="D97" i="35"/>
  <c r="D116" i="35" s="1"/>
  <c r="D21" i="35"/>
  <c r="E320" i="35"/>
  <c r="E53" i="35" s="1"/>
  <c r="D113" i="35"/>
  <c r="H384" i="35"/>
  <c r="F288" i="35"/>
  <c r="S187" i="55" s="1"/>
  <c r="F280" i="35"/>
  <c r="E187" i="55" s="1"/>
  <c r="G283" i="35"/>
  <c r="H357" i="35"/>
  <c r="H356" i="35" s="1"/>
  <c r="H378" i="35" s="1"/>
  <c r="H340" i="35"/>
  <c r="H361" i="35"/>
  <c r="H347" i="35"/>
  <c r="F29" i="35"/>
  <c r="F310" i="35"/>
  <c r="F334" i="35"/>
  <c r="F335" i="35"/>
  <c r="G312" i="35"/>
  <c r="G310" i="35" s="1"/>
  <c r="G274" i="35"/>
  <c r="G272" i="35" s="1"/>
  <c r="G40" i="35" s="1"/>
  <c r="F287" i="35"/>
  <c r="S186" i="55" s="1"/>
  <c r="H296" i="35"/>
  <c r="H252" i="35"/>
  <c r="H270" i="35"/>
  <c r="H268" i="35" s="1"/>
  <c r="F28" i="35"/>
  <c r="F290" i="35"/>
  <c r="F291" i="35"/>
  <c r="G28" i="35"/>
  <c r="G290" i="35"/>
  <c r="G291" i="35"/>
  <c r="D118" i="35"/>
  <c r="Q110" i="55" s="1"/>
  <c r="H234" i="35"/>
  <c r="H27" i="35" s="1"/>
  <c r="H232" i="35"/>
  <c r="F35" i="35"/>
  <c r="H184" i="35"/>
  <c r="H195" i="35" s="1"/>
  <c r="H182" i="35"/>
  <c r="E167" i="35"/>
  <c r="R134" i="55" s="1"/>
  <c r="E200" i="55"/>
  <c r="S200" i="55"/>
  <c r="D143" i="35"/>
  <c r="Q122" i="55" s="1"/>
  <c r="E142" i="35"/>
  <c r="R121" i="55" s="1"/>
  <c r="E145" i="35"/>
  <c r="E139" i="35"/>
  <c r="E138" i="35" s="1"/>
  <c r="E47" i="35" s="1"/>
  <c r="E146" i="35"/>
  <c r="E171" i="35"/>
  <c r="F159" i="35"/>
  <c r="F24" i="35" s="1"/>
  <c r="F157" i="35"/>
  <c r="E164" i="35"/>
  <c r="D134" i="55" s="1"/>
  <c r="E170" i="35"/>
  <c r="F134" i="35"/>
  <c r="F145" i="35" s="1"/>
  <c r="F132" i="35"/>
  <c r="H130" i="35"/>
  <c r="H131" i="35" s="1"/>
  <c r="H127" i="35"/>
  <c r="H17" i="35"/>
  <c r="H221" i="35"/>
  <c r="G9" i="35"/>
  <c r="F19" i="55" s="1"/>
  <c r="S213" i="55"/>
  <c r="F172" i="55"/>
  <c r="F146" i="55"/>
  <c r="T211" i="55"/>
  <c r="F198" i="55"/>
  <c r="T198" i="55" s="1"/>
  <c r="F211" i="55"/>
  <c r="T172" i="55"/>
  <c r="T159" i="55"/>
  <c r="F159" i="55"/>
  <c r="T133" i="55"/>
  <c r="F133" i="55"/>
  <c r="F224" i="55"/>
  <c r="T224" i="55" s="1"/>
  <c r="T185" i="55"/>
  <c r="F185" i="55"/>
  <c r="T146" i="55"/>
  <c r="T120" i="55"/>
  <c r="F120" i="55"/>
  <c r="F107" i="55"/>
  <c r="T107" i="55" s="1"/>
  <c r="F321" i="35"/>
  <c r="F320" i="35" s="1"/>
  <c r="F53" i="35" s="1"/>
  <c r="E199" i="55"/>
  <c r="F367" i="35"/>
  <c r="E213" i="55"/>
  <c r="F409" i="35"/>
  <c r="E225" i="55"/>
  <c r="F238" i="35"/>
  <c r="F51" i="35" s="1"/>
  <c r="E174" i="55"/>
  <c r="H8" i="35"/>
  <c r="F18" i="55"/>
  <c r="F188" i="35"/>
  <c r="F49" i="35" s="1"/>
  <c r="E147" i="55"/>
  <c r="F213" i="35"/>
  <c r="F50" i="35" s="1"/>
  <c r="E160" i="55"/>
  <c r="E191" i="35"/>
  <c r="E61" i="35" s="1"/>
  <c r="R148" i="55"/>
  <c r="G323" i="35"/>
  <c r="F200" i="55"/>
  <c r="S199" i="55"/>
  <c r="F365" i="35"/>
  <c r="E212" i="55"/>
  <c r="G376" i="35"/>
  <c r="F415" i="35"/>
  <c r="S225" i="55"/>
  <c r="E242" i="35"/>
  <c r="E63" i="35" s="1"/>
  <c r="R174" i="55"/>
  <c r="M80" i="55"/>
  <c r="M93" i="55"/>
  <c r="F68" i="55"/>
  <c r="M55" i="55"/>
  <c r="F42" i="55"/>
  <c r="T29" i="55"/>
  <c r="T55" i="55"/>
  <c r="F55" i="55"/>
  <c r="H3" i="34"/>
  <c r="T42" i="55"/>
  <c r="T68" i="55"/>
  <c r="H220" i="35"/>
  <c r="E282" i="35"/>
  <c r="E64" i="35" s="1"/>
  <c r="M17" i="55"/>
  <c r="F30" i="55"/>
  <c r="E370" i="35"/>
  <c r="E66" i="35" s="1"/>
  <c r="M29" i="55"/>
  <c r="G79" i="35"/>
  <c r="G78" i="35"/>
  <c r="F29" i="55"/>
  <c r="T16" i="55"/>
  <c r="G39" i="35"/>
  <c r="G239" i="35"/>
  <c r="F173" i="55" s="1"/>
  <c r="G240" i="35"/>
  <c r="F174" i="55" s="1"/>
  <c r="G243" i="35"/>
  <c r="T173" i="55" s="1"/>
  <c r="F31" i="55"/>
  <c r="S17" i="55"/>
  <c r="F216" i="35"/>
  <c r="F62" i="35" s="1"/>
  <c r="J31" i="55"/>
  <c r="Q18" i="55"/>
  <c r="Q19" i="55" s="1"/>
  <c r="G27" i="35"/>
  <c r="G245" i="35"/>
  <c r="G246" i="35"/>
  <c r="H87" i="35"/>
  <c r="H36" i="36"/>
  <c r="F77" i="35"/>
  <c r="F16" i="34" s="1"/>
  <c r="H3" i="35"/>
  <c r="F16" i="55"/>
  <c r="M16" i="55"/>
  <c r="E33" i="35"/>
  <c r="F37" i="35"/>
  <c r="F36" i="35"/>
  <c r="F418" i="35"/>
  <c r="F371" i="35"/>
  <c r="G420" i="35"/>
  <c r="G419" i="35"/>
  <c r="G412" i="35"/>
  <c r="G417" i="35"/>
  <c r="G410" i="35"/>
  <c r="H402" i="35"/>
  <c r="H401" i="35"/>
  <c r="G368" i="35"/>
  <c r="F327" i="35"/>
  <c r="F330" i="35"/>
  <c r="G375" i="35"/>
  <c r="G366" i="35"/>
  <c r="G373" i="35"/>
  <c r="G372" i="35"/>
  <c r="G331" i="35"/>
  <c r="H313" i="35"/>
  <c r="G332" i="35"/>
  <c r="H314" i="35"/>
  <c r="H332" i="35" s="1"/>
  <c r="G329" i="35"/>
  <c r="G328" i="35"/>
  <c r="G322" i="35"/>
  <c r="H278" i="35"/>
  <c r="H285" i="35"/>
  <c r="H284" i="35"/>
  <c r="C17" i="47"/>
  <c r="C25" i="47"/>
  <c r="G219" i="35"/>
  <c r="T162" i="55" s="1"/>
  <c r="G214" i="35"/>
  <c r="G217" i="35"/>
  <c r="T160" i="55" s="1"/>
  <c r="G218" i="35"/>
  <c r="T161" i="55" s="1"/>
  <c r="F193" i="35"/>
  <c r="S148" i="55" s="1"/>
  <c r="G196" i="35"/>
  <c r="G195" i="35"/>
  <c r="G189" i="35"/>
  <c r="G192" i="35"/>
  <c r="T147" i="55" s="1"/>
  <c r="F169" i="35"/>
  <c r="H151" i="35"/>
  <c r="H153" i="35" s="1"/>
  <c r="H154" i="35"/>
  <c r="H156" i="35" s="1"/>
  <c r="G161" i="35"/>
  <c r="H126" i="35"/>
  <c r="H12" i="35"/>
  <c r="C25" i="48"/>
  <c r="C26" i="48"/>
  <c r="C78" i="35"/>
  <c r="C79" i="35" s="1"/>
  <c r="C90" i="35" s="1"/>
  <c r="C71" i="35"/>
  <c r="C72" i="35" s="1"/>
  <c r="C73" i="35" s="1"/>
  <c r="C74" i="35" s="1"/>
  <c r="C75" i="35" s="1"/>
  <c r="H90" i="35"/>
  <c r="T225" i="55" l="1"/>
  <c r="E168" i="35"/>
  <c r="R135" i="55" s="1"/>
  <c r="F364" i="35"/>
  <c r="F54" i="35" s="1"/>
  <c r="I5" i="55"/>
  <c r="F408" i="35"/>
  <c r="F55" i="35" s="1"/>
  <c r="H400" i="35"/>
  <c r="H31" i="35" s="1"/>
  <c r="H360" i="35"/>
  <c r="H42" i="35" s="1"/>
  <c r="H30" i="35"/>
  <c r="E19" i="35"/>
  <c r="E18" i="35" s="1"/>
  <c r="J6" i="55"/>
  <c r="J30" i="55"/>
  <c r="K30" i="55"/>
  <c r="J5" i="55"/>
  <c r="F421" i="35"/>
  <c r="S227" i="55" s="1"/>
  <c r="E108" i="35"/>
  <c r="H423" i="35"/>
  <c r="H398" i="35"/>
  <c r="R227" i="55"/>
  <c r="E414" i="35"/>
  <c r="E67" i="35" s="1"/>
  <c r="G31" i="35"/>
  <c r="G423" i="35"/>
  <c r="G422" i="35"/>
  <c r="H422" i="35"/>
  <c r="H379" i="35"/>
  <c r="H377" i="35" s="1"/>
  <c r="U214" i="55" s="1"/>
  <c r="H354" i="35"/>
  <c r="G379" i="35"/>
  <c r="G42" i="35"/>
  <c r="G378" i="35"/>
  <c r="G30" i="35"/>
  <c r="F242" i="35"/>
  <c r="F63" i="35" s="1"/>
  <c r="E113" i="35"/>
  <c r="E109" i="35"/>
  <c r="E116" i="35"/>
  <c r="E105" i="35"/>
  <c r="E114" i="35"/>
  <c r="F101" i="35"/>
  <c r="F117" i="35" s="1"/>
  <c r="F106" i="35"/>
  <c r="F105" i="35"/>
  <c r="D104" i="35"/>
  <c r="D112" i="35"/>
  <c r="Q108" i="55"/>
  <c r="E106" i="35"/>
  <c r="E117" i="35"/>
  <c r="F120" i="35"/>
  <c r="D117" i="35"/>
  <c r="F22" i="35"/>
  <c r="G95" i="35"/>
  <c r="G22" i="35" s="1"/>
  <c r="H376" i="35"/>
  <c r="F279" i="35"/>
  <c r="F276" i="35" s="1"/>
  <c r="F52" i="35" s="1"/>
  <c r="H128" i="35"/>
  <c r="U31" i="55"/>
  <c r="H9" i="35"/>
  <c r="G19" i="55" s="1"/>
  <c r="E326" i="35"/>
  <c r="E65" i="35" s="1"/>
  <c r="H92" i="35"/>
  <c r="H99" i="35" s="1"/>
  <c r="H34" i="35" s="1"/>
  <c r="H89" i="35"/>
  <c r="H95" i="35" s="1"/>
  <c r="D108" i="35"/>
  <c r="C108" i="55" s="1"/>
  <c r="D109" i="35"/>
  <c r="C109" i="55" s="1"/>
  <c r="J18" i="55"/>
  <c r="J19" i="55" s="1"/>
  <c r="D14" i="35"/>
  <c r="K18" i="55"/>
  <c r="K19" i="55" s="1"/>
  <c r="E14" i="35"/>
  <c r="F286" i="35"/>
  <c r="F333" i="35"/>
  <c r="S201" i="55" s="1"/>
  <c r="H274" i="35"/>
  <c r="H272" i="35" s="1"/>
  <c r="H40" i="35" s="1"/>
  <c r="G287" i="35"/>
  <c r="T186" i="55" s="1"/>
  <c r="G288" i="35"/>
  <c r="T187" i="55" s="1"/>
  <c r="H245" i="35"/>
  <c r="H312" i="35"/>
  <c r="H310" i="35" s="1"/>
  <c r="G280" i="35"/>
  <c r="G279" i="35" s="1"/>
  <c r="G276" i="35" s="1"/>
  <c r="G52" i="35" s="1"/>
  <c r="G29" i="35"/>
  <c r="G334" i="35"/>
  <c r="G335" i="35"/>
  <c r="G289" i="35"/>
  <c r="T188" i="55" s="1"/>
  <c r="H266" i="35"/>
  <c r="F289" i="35"/>
  <c r="S188" i="55" s="1"/>
  <c r="H246" i="35"/>
  <c r="E143" i="35"/>
  <c r="E141" i="35" s="1"/>
  <c r="E59" i="35" s="1"/>
  <c r="F139" i="35"/>
  <c r="E121" i="55" s="1"/>
  <c r="F23" i="35"/>
  <c r="F142" i="35"/>
  <c r="S121" i="55" s="1"/>
  <c r="D141" i="35"/>
  <c r="D59" i="35" s="1"/>
  <c r="D121" i="55"/>
  <c r="F146" i="35"/>
  <c r="F143" i="35" s="1"/>
  <c r="S122" i="55" s="1"/>
  <c r="F170" i="35"/>
  <c r="E163" i="35"/>
  <c r="E48" i="35" s="1"/>
  <c r="F171" i="35"/>
  <c r="F167" i="35"/>
  <c r="S134" i="55" s="1"/>
  <c r="G159" i="35"/>
  <c r="G24" i="35" s="1"/>
  <c r="G157" i="35"/>
  <c r="F164" i="35"/>
  <c r="F163" i="35" s="1"/>
  <c r="F48" i="35" s="1"/>
  <c r="G132" i="35"/>
  <c r="G134" i="35"/>
  <c r="G23" i="35" s="1"/>
  <c r="G144" i="35"/>
  <c r="H136" i="35"/>
  <c r="H35" i="35" s="1"/>
  <c r="T17" i="55"/>
  <c r="G18" i="55"/>
  <c r="G374" i="35"/>
  <c r="H219" i="35"/>
  <c r="U162" i="55" s="1"/>
  <c r="C99" i="35"/>
  <c r="C103" i="35" s="1"/>
  <c r="C104" i="35" s="1"/>
  <c r="C105" i="35" s="1"/>
  <c r="C91" i="35"/>
  <c r="C92" i="35" s="1"/>
  <c r="G100" i="35"/>
  <c r="G30" i="55"/>
  <c r="T200" i="55"/>
  <c r="T213" i="55"/>
  <c r="G31" i="55"/>
  <c r="H277" i="35"/>
  <c r="G186" i="55"/>
  <c r="G365" i="35"/>
  <c r="G364" i="35" s="1"/>
  <c r="G54" i="35" s="1"/>
  <c r="F212" i="55"/>
  <c r="G188" i="35"/>
  <c r="G49" i="35" s="1"/>
  <c r="F147" i="55"/>
  <c r="G321" i="35"/>
  <c r="G320" i="35" s="1"/>
  <c r="G53" i="35" s="1"/>
  <c r="F199" i="55"/>
  <c r="G415" i="35"/>
  <c r="T226" i="55"/>
  <c r="G213" i="35"/>
  <c r="G50" i="35" s="1"/>
  <c r="F160" i="55"/>
  <c r="G409" i="35"/>
  <c r="F225" i="55"/>
  <c r="T199" i="55"/>
  <c r="T212" i="55"/>
  <c r="G367" i="35"/>
  <c r="F213" i="55"/>
  <c r="G411" i="35"/>
  <c r="F226" i="55"/>
  <c r="U172" i="55"/>
  <c r="U159" i="55"/>
  <c r="U146" i="55"/>
  <c r="U133" i="55"/>
  <c r="U120" i="55"/>
  <c r="G185" i="55"/>
  <c r="G120" i="55"/>
  <c r="U211" i="55"/>
  <c r="G198" i="55"/>
  <c r="U198" i="55" s="1"/>
  <c r="G107" i="55"/>
  <c r="U107" i="55" s="1"/>
  <c r="G211" i="55"/>
  <c r="G172" i="55"/>
  <c r="G159" i="55"/>
  <c r="G133" i="55"/>
  <c r="G224" i="55"/>
  <c r="U224" i="55" s="1"/>
  <c r="U185" i="55"/>
  <c r="G146" i="55"/>
  <c r="H192" i="35"/>
  <c r="U147" i="55" s="1"/>
  <c r="H25" i="35"/>
  <c r="H189" i="35"/>
  <c r="H196" i="35"/>
  <c r="H193" i="35" s="1"/>
  <c r="U148" i="55" s="1"/>
  <c r="G77" i="35"/>
  <c r="G16" i="34" s="1"/>
  <c r="G34" i="35"/>
  <c r="Q93" i="55"/>
  <c r="U55" i="55"/>
  <c r="G55" i="55"/>
  <c r="G68" i="55"/>
  <c r="N55" i="55"/>
  <c r="G42" i="55"/>
  <c r="U29" i="55"/>
  <c r="Q80" i="55"/>
  <c r="U68" i="55"/>
  <c r="U42" i="55"/>
  <c r="E166" i="35"/>
  <c r="E60" i="35" s="1"/>
  <c r="H217" i="35"/>
  <c r="U160" i="55" s="1"/>
  <c r="H218" i="35"/>
  <c r="H214" i="35"/>
  <c r="G238" i="35"/>
  <c r="G51" i="35" s="1"/>
  <c r="G216" i="35"/>
  <c r="G62" i="35" s="1"/>
  <c r="K31" i="55"/>
  <c r="R18" i="55"/>
  <c r="R19" i="55" s="1"/>
  <c r="F191" i="35"/>
  <c r="F61" i="35" s="1"/>
  <c r="G244" i="35"/>
  <c r="T174" i="55" s="1"/>
  <c r="F370" i="35"/>
  <c r="F66" i="35" s="1"/>
  <c r="G29" i="55"/>
  <c r="U16" i="55"/>
  <c r="N29" i="55"/>
  <c r="H79" i="35"/>
  <c r="H78" i="35"/>
  <c r="H243" i="35"/>
  <c r="U173" i="55" s="1"/>
  <c r="H239" i="35"/>
  <c r="G173" i="55" s="1"/>
  <c r="H240" i="35"/>
  <c r="G174" i="55" s="1"/>
  <c r="F114" i="35"/>
  <c r="F113" i="35"/>
  <c r="N16" i="55"/>
  <c r="G16" i="55"/>
  <c r="F33" i="35"/>
  <c r="G418" i="35"/>
  <c r="G36" i="35"/>
  <c r="G37" i="35"/>
  <c r="G371" i="35"/>
  <c r="H416" i="35"/>
  <c r="H410" i="35"/>
  <c r="H417" i="35"/>
  <c r="H375" i="35"/>
  <c r="H412" i="35"/>
  <c r="H420" i="35"/>
  <c r="H419" i="35"/>
  <c r="H368" i="35"/>
  <c r="H372" i="35"/>
  <c r="H366" i="35"/>
  <c r="H373" i="35"/>
  <c r="G327" i="35"/>
  <c r="G330" i="35"/>
  <c r="H324" i="35"/>
  <c r="H322" i="35"/>
  <c r="H329" i="35"/>
  <c r="U200" i="55" s="1"/>
  <c r="H328" i="35"/>
  <c r="H331" i="35"/>
  <c r="H330" i="35" s="1"/>
  <c r="H283" i="35"/>
  <c r="C18" i="47"/>
  <c r="C26" i="47"/>
  <c r="G193" i="35"/>
  <c r="H161" i="35"/>
  <c r="G169" i="35"/>
  <c r="N17" i="55"/>
  <c r="G408" i="35" l="1"/>
  <c r="G55" i="35" s="1"/>
  <c r="G377" i="35"/>
  <c r="T214" i="55" s="1"/>
  <c r="H421" i="35"/>
  <c r="U227" i="55" s="1"/>
  <c r="F19" i="35"/>
  <c r="F18" i="35" s="1"/>
  <c r="K6" i="55"/>
  <c r="E115" i="35"/>
  <c r="E107" i="35"/>
  <c r="F414" i="35"/>
  <c r="F67" i="35" s="1"/>
  <c r="D108" i="55"/>
  <c r="F104" i="35"/>
  <c r="R108" i="55"/>
  <c r="G421" i="35"/>
  <c r="T227" i="55" s="1"/>
  <c r="H374" i="35"/>
  <c r="D109" i="55"/>
  <c r="E112" i="35"/>
  <c r="F109" i="35"/>
  <c r="F116" i="35"/>
  <c r="F115" i="35" s="1"/>
  <c r="F108" i="35"/>
  <c r="S109" i="55"/>
  <c r="F326" i="35"/>
  <c r="F65" i="35" s="1"/>
  <c r="R109" i="55"/>
  <c r="E104" i="35"/>
  <c r="G101" i="35"/>
  <c r="D115" i="35"/>
  <c r="D111" i="35" s="1"/>
  <c r="D58" i="35" s="1"/>
  <c r="D57" i="35" s="1"/>
  <c r="C94" i="55" s="1"/>
  <c r="Q109" i="55"/>
  <c r="C106" i="35"/>
  <c r="C107" i="35" s="1"/>
  <c r="C108" i="35" s="1"/>
  <c r="C109" i="35" s="1"/>
  <c r="C111" i="35" s="1"/>
  <c r="C112" i="35" s="1"/>
  <c r="C113" i="35" s="1"/>
  <c r="C114" i="35" s="1"/>
  <c r="C115" i="35" s="1"/>
  <c r="C116" i="35" s="1"/>
  <c r="C117" i="35" s="1"/>
  <c r="C118" i="35" s="1"/>
  <c r="C119" i="35" s="1"/>
  <c r="C120" i="35" s="1"/>
  <c r="C121" i="35" s="1"/>
  <c r="U213" i="55"/>
  <c r="G120" i="35"/>
  <c r="F21" i="35"/>
  <c r="G96" i="35"/>
  <c r="G97" i="35" s="1"/>
  <c r="H93" i="35"/>
  <c r="D107" i="35"/>
  <c r="D103" i="35" s="1"/>
  <c r="D46" i="35" s="1"/>
  <c r="D45" i="35" s="1"/>
  <c r="H96" i="35"/>
  <c r="H97" i="35" s="1"/>
  <c r="F282" i="35"/>
  <c r="F64" i="35" s="1"/>
  <c r="E13" i="35"/>
  <c r="E15" i="35"/>
  <c r="D15" i="35"/>
  <c r="D13" i="35"/>
  <c r="G145" i="35"/>
  <c r="H244" i="35"/>
  <c r="U174" i="55" s="1"/>
  <c r="H287" i="35"/>
  <c r="U186" i="55" s="1"/>
  <c r="H280" i="35"/>
  <c r="H279" i="35" s="1"/>
  <c r="H276" i="35" s="1"/>
  <c r="H52" i="35" s="1"/>
  <c r="F187" i="55"/>
  <c r="H288" i="35"/>
  <c r="U187" i="55" s="1"/>
  <c r="G286" i="35"/>
  <c r="G282" i="35" s="1"/>
  <c r="G64" i="35" s="1"/>
  <c r="H29" i="35"/>
  <c r="H335" i="35"/>
  <c r="H334" i="35"/>
  <c r="G333" i="35"/>
  <c r="T201" i="55" s="1"/>
  <c r="H28" i="35"/>
  <c r="H290" i="35"/>
  <c r="H291" i="35"/>
  <c r="R122" i="55"/>
  <c r="H144" i="35"/>
  <c r="F138" i="35"/>
  <c r="F47" i="35" s="1"/>
  <c r="F141" i="35"/>
  <c r="F59" i="35" s="1"/>
  <c r="G146" i="35"/>
  <c r="G142" i="35"/>
  <c r="T121" i="55" s="1"/>
  <c r="G139" i="35"/>
  <c r="G138" i="35" s="1"/>
  <c r="G47" i="35" s="1"/>
  <c r="F168" i="35"/>
  <c r="S135" i="55" s="1"/>
  <c r="G21" i="35"/>
  <c r="G164" i="35"/>
  <c r="F134" i="55" s="1"/>
  <c r="G171" i="35"/>
  <c r="G170" i="35"/>
  <c r="G167" i="35"/>
  <c r="T134" i="55" s="1"/>
  <c r="H159" i="35"/>
  <c r="H24" i="35" s="1"/>
  <c r="H157" i="35"/>
  <c r="E134" i="55"/>
  <c r="C101" i="35"/>
  <c r="H134" i="35"/>
  <c r="H139" i="35" s="1"/>
  <c r="H132" i="35"/>
  <c r="H120" i="35"/>
  <c r="U212" i="55"/>
  <c r="C100" i="35"/>
  <c r="H22" i="35"/>
  <c r="U225" i="55"/>
  <c r="H323" i="35"/>
  <c r="G200" i="55"/>
  <c r="H409" i="35"/>
  <c r="G225" i="55"/>
  <c r="H213" i="35"/>
  <c r="H50" i="35" s="1"/>
  <c r="G160" i="55"/>
  <c r="H188" i="35"/>
  <c r="H49" i="35" s="1"/>
  <c r="G147" i="55"/>
  <c r="G191" i="35"/>
  <c r="G61" i="35" s="1"/>
  <c r="T148" i="55"/>
  <c r="H411" i="35"/>
  <c r="G226" i="55"/>
  <c r="H367" i="35"/>
  <c r="G213" i="55"/>
  <c r="H216" i="35"/>
  <c r="H62" i="35" s="1"/>
  <c r="U161" i="55"/>
  <c r="H365" i="35"/>
  <c r="G212" i="55"/>
  <c r="U199" i="55"/>
  <c r="H321" i="35"/>
  <c r="G199" i="55"/>
  <c r="U226" i="55"/>
  <c r="E108" i="55"/>
  <c r="H191" i="35"/>
  <c r="H61" i="35" s="1"/>
  <c r="H77" i="35"/>
  <c r="H16" i="34" s="1"/>
  <c r="H100" i="35"/>
  <c r="H119" i="35"/>
  <c r="H238" i="35"/>
  <c r="H51" i="35" s="1"/>
  <c r="S18" i="55"/>
  <c r="S19" i="55" s="1"/>
  <c r="L31" i="55"/>
  <c r="G242" i="35"/>
  <c r="G63" i="35" s="1"/>
  <c r="F112" i="35"/>
  <c r="H36" i="35"/>
  <c r="H37" i="35"/>
  <c r="G33" i="35"/>
  <c r="H415" i="35"/>
  <c r="H418" i="35"/>
  <c r="H371" i="35"/>
  <c r="H327" i="35"/>
  <c r="C19" i="47"/>
  <c r="C28" i="47" s="1"/>
  <c r="C27" i="47"/>
  <c r="H169" i="35"/>
  <c r="G370" i="35" l="1"/>
  <c r="G66" i="35" s="1"/>
  <c r="H364" i="35"/>
  <c r="H54" i="35" s="1"/>
  <c r="E103" i="35"/>
  <c r="E46" i="35" s="1"/>
  <c r="E45" i="35" s="1"/>
  <c r="F81" i="55" s="1"/>
  <c r="H408" i="35"/>
  <c r="H55" i="35" s="1"/>
  <c r="F107" i="35"/>
  <c r="S108" i="55"/>
  <c r="G109" i="35"/>
  <c r="G19" i="35"/>
  <c r="G18" i="35" s="1"/>
  <c r="L6" i="55"/>
  <c r="M30" i="55"/>
  <c r="L5" i="55"/>
  <c r="L30" i="55"/>
  <c r="K5" i="55"/>
  <c r="E109" i="55"/>
  <c r="G414" i="35"/>
  <c r="G67" i="35" s="1"/>
  <c r="G105" i="35"/>
  <c r="H105" i="35"/>
  <c r="H106" i="35"/>
  <c r="G106" i="35"/>
  <c r="G108" i="35"/>
  <c r="G114" i="35"/>
  <c r="G116" i="35"/>
  <c r="G117" i="35"/>
  <c r="G113" i="35"/>
  <c r="F14" i="35"/>
  <c r="F15" i="35" s="1"/>
  <c r="L18" i="55"/>
  <c r="L19" i="55" s="1"/>
  <c r="G326" i="35"/>
  <c r="G65" i="35" s="1"/>
  <c r="F166" i="35"/>
  <c r="F60" i="35" s="1"/>
  <c r="H101" i="35"/>
  <c r="H333" i="35"/>
  <c r="U201" i="55" s="1"/>
  <c r="G187" i="55"/>
  <c r="G143" i="35"/>
  <c r="T122" i="55" s="1"/>
  <c r="M18" i="55"/>
  <c r="M19" i="55" s="1"/>
  <c r="G14" i="35"/>
  <c r="H242" i="35"/>
  <c r="H63" i="35" s="1"/>
  <c r="H286" i="35"/>
  <c r="H289" i="35"/>
  <c r="U188" i="55" s="1"/>
  <c r="C99" i="55"/>
  <c r="C100" i="55"/>
  <c r="C95" i="55"/>
  <c r="C103" i="55"/>
  <c r="C97" i="55"/>
  <c r="C98" i="55"/>
  <c r="C102" i="55"/>
  <c r="C56" i="55"/>
  <c r="C101" i="55"/>
  <c r="C96" i="55"/>
  <c r="D8" i="34"/>
  <c r="H145" i="35"/>
  <c r="F121" i="55"/>
  <c r="G163" i="35"/>
  <c r="G48" i="35" s="1"/>
  <c r="G168" i="35"/>
  <c r="G166" i="35" s="1"/>
  <c r="G60" i="35" s="1"/>
  <c r="F103" i="35"/>
  <c r="F46" i="35" s="1"/>
  <c r="F45" i="35" s="1"/>
  <c r="J81" i="55" s="1"/>
  <c r="H142" i="35"/>
  <c r="U121" i="55" s="1"/>
  <c r="H23" i="35"/>
  <c r="H21" i="35" s="1"/>
  <c r="H146" i="35"/>
  <c r="H171" i="35"/>
  <c r="H164" i="35"/>
  <c r="H163" i="35" s="1"/>
  <c r="H48" i="35" s="1"/>
  <c r="H170" i="35"/>
  <c r="H167" i="35"/>
  <c r="U134" i="55" s="1"/>
  <c r="H320" i="35"/>
  <c r="H53" i="35" s="1"/>
  <c r="H138" i="35"/>
  <c r="H47" i="35" s="1"/>
  <c r="G121" i="55"/>
  <c r="H113" i="35"/>
  <c r="C81" i="55"/>
  <c r="D71" i="35"/>
  <c r="D73" i="35"/>
  <c r="D13" i="34" s="1"/>
  <c r="H114" i="35"/>
  <c r="D7" i="34"/>
  <c r="D74" i="35"/>
  <c r="D14" i="34" s="1"/>
  <c r="D75" i="35"/>
  <c r="D15" i="34" s="1"/>
  <c r="D72" i="35"/>
  <c r="D12" i="34" s="1"/>
  <c r="C43" i="55"/>
  <c r="C84" i="55"/>
  <c r="C89" i="55"/>
  <c r="C88" i="55"/>
  <c r="C85" i="55"/>
  <c r="C86" i="55"/>
  <c r="C83" i="55"/>
  <c r="C90" i="55"/>
  <c r="C82" i="55"/>
  <c r="C87" i="55"/>
  <c r="H414" i="35"/>
  <c r="H67" i="35" s="1"/>
  <c r="H370" i="35"/>
  <c r="H66" i="35" s="1"/>
  <c r="M31" i="55"/>
  <c r="T18" i="55"/>
  <c r="T19" i="55" s="1"/>
  <c r="H33" i="35"/>
  <c r="I11" i="55" l="1"/>
  <c r="I8" i="55"/>
  <c r="F85" i="55"/>
  <c r="F86" i="55"/>
  <c r="D43" i="55"/>
  <c r="F82" i="55"/>
  <c r="E7" i="34"/>
  <c r="E73" i="35"/>
  <c r="E13" i="34" s="1"/>
  <c r="E75" i="35"/>
  <c r="E15" i="34" s="1"/>
  <c r="F89" i="55"/>
  <c r="E74" i="35"/>
  <c r="E14" i="34" s="1"/>
  <c r="F87" i="55"/>
  <c r="E72" i="35"/>
  <c r="E12" i="34" s="1"/>
  <c r="F90" i="55"/>
  <c r="F83" i="55"/>
  <c r="F84" i="55"/>
  <c r="E71" i="35"/>
  <c r="E11" i="34" s="1"/>
  <c r="F88" i="55"/>
  <c r="N30" i="55"/>
  <c r="M5" i="55"/>
  <c r="F109" i="55"/>
  <c r="H19" i="35"/>
  <c r="H18" i="35" s="1"/>
  <c r="M6" i="55"/>
  <c r="F108" i="55"/>
  <c r="F13" i="35"/>
  <c r="G107" i="35"/>
  <c r="H326" i="35"/>
  <c r="H65" i="35" s="1"/>
  <c r="T109" i="55"/>
  <c r="H104" i="35"/>
  <c r="T108" i="55"/>
  <c r="G104" i="35"/>
  <c r="G141" i="35"/>
  <c r="G59" i="35" s="1"/>
  <c r="H109" i="35"/>
  <c r="G109" i="55" s="1"/>
  <c r="H117" i="35"/>
  <c r="U109" i="55" s="1"/>
  <c r="G115" i="35"/>
  <c r="G112" i="35"/>
  <c r="G13" i="35"/>
  <c r="G15" i="35"/>
  <c r="N18" i="55"/>
  <c r="N19" i="55" s="1"/>
  <c r="H14" i="35"/>
  <c r="D11" i="34"/>
  <c r="D17" i="34" s="1"/>
  <c r="I10" i="55" s="1"/>
  <c r="D69" i="35"/>
  <c r="H282" i="35"/>
  <c r="H64" i="35" s="1"/>
  <c r="H143" i="35"/>
  <c r="U122" i="55" s="1"/>
  <c r="T135" i="55"/>
  <c r="H168" i="35"/>
  <c r="U135" i="55" s="1"/>
  <c r="G134" i="55"/>
  <c r="H116" i="35"/>
  <c r="U108" i="55" s="1"/>
  <c r="H108" i="35"/>
  <c r="G108" i="55" s="1"/>
  <c r="H112" i="35"/>
  <c r="D25" i="34"/>
  <c r="Q43" i="55" s="1"/>
  <c r="D9" i="34"/>
  <c r="D26" i="34"/>
  <c r="J56" i="55" s="1"/>
  <c r="J84" i="55"/>
  <c r="J89" i="55"/>
  <c r="E43" i="55"/>
  <c r="J82" i="55"/>
  <c r="J86" i="55"/>
  <c r="J85" i="55"/>
  <c r="F74" i="35"/>
  <c r="F14" i="34" s="1"/>
  <c r="J88" i="55"/>
  <c r="F71" i="35"/>
  <c r="F75" i="35"/>
  <c r="F15" i="34" s="1"/>
  <c r="J83" i="55"/>
  <c r="J87" i="55"/>
  <c r="J90" i="55"/>
  <c r="F73" i="35"/>
  <c r="F13" i="34" s="1"/>
  <c r="F72" i="35"/>
  <c r="F12" i="34" s="1"/>
  <c r="F7" i="34"/>
  <c r="U18" i="55"/>
  <c r="U19" i="55" s="1"/>
  <c r="N31" i="55"/>
  <c r="C129" i="35"/>
  <c r="J8" i="55" l="1"/>
  <c r="I7" i="55"/>
  <c r="K8" i="55"/>
  <c r="E25" i="34"/>
  <c r="R43" i="55" s="1"/>
  <c r="E69" i="35"/>
  <c r="F25" i="34"/>
  <c r="S43" i="55" s="1"/>
  <c r="D18" i="34"/>
  <c r="D19" i="34" s="1"/>
  <c r="D20" i="34" s="1"/>
  <c r="G103" i="35"/>
  <c r="G46" i="35" s="1"/>
  <c r="G45" i="35" s="1"/>
  <c r="G75" i="35" s="1"/>
  <c r="G15" i="34" s="1"/>
  <c r="H115" i="35"/>
  <c r="H13" i="35"/>
  <c r="H15" i="35"/>
  <c r="H166" i="35"/>
  <c r="H60" i="35" s="1"/>
  <c r="H141" i="35"/>
  <c r="H59" i="35" s="1"/>
  <c r="H107" i="35"/>
  <c r="H103" i="35" s="1"/>
  <c r="H46" i="35" s="1"/>
  <c r="H45" i="35" s="1"/>
  <c r="Q81" i="55" s="1"/>
  <c r="F11" i="34"/>
  <c r="F69" i="35"/>
  <c r="C136" i="35"/>
  <c r="C138" i="35" s="1"/>
  <c r="C139" i="35" s="1"/>
  <c r="C130" i="35"/>
  <c r="C131" i="35" s="1"/>
  <c r="D27" i="34" l="1"/>
  <c r="Q56" i="55" s="1"/>
  <c r="I12" i="55"/>
  <c r="D28" i="34"/>
  <c r="Q69" i="55" s="1"/>
  <c r="C69" i="55"/>
  <c r="G71" i="35"/>
  <c r="G11" i="34" s="1"/>
  <c r="M81" i="55"/>
  <c r="M83" i="55"/>
  <c r="M85" i="55"/>
  <c r="M88" i="55"/>
  <c r="M89" i="55"/>
  <c r="G74" i="35"/>
  <c r="G14" i="34" s="1"/>
  <c r="G72" i="35"/>
  <c r="G12" i="34" s="1"/>
  <c r="G7" i="34"/>
  <c r="M86" i="55"/>
  <c r="G73" i="35"/>
  <c r="G13" i="34" s="1"/>
  <c r="M90" i="55"/>
  <c r="M84" i="55"/>
  <c r="F43" i="55"/>
  <c r="M82" i="55"/>
  <c r="M87" i="55"/>
  <c r="G43" i="55"/>
  <c r="H74" i="35"/>
  <c r="H14" i="34" s="1"/>
  <c r="H73" i="35"/>
  <c r="H13" i="34" s="1"/>
  <c r="H71" i="35"/>
  <c r="H72" i="35"/>
  <c r="H12" i="34" s="1"/>
  <c r="H7" i="34"/>
  <c r="H75" i="35"/>
  <c r="H15" i="34" s="1"/>
  <c r="Q85" i="55"/>
  <c r="Q84" i="55"/>
  <c r="Q89" i="55"/>
  <c r="Q87" i="55"/>
  <c r="Q90" i="55"/>
  <c r="Q82" i="55"/>
  <c r="Q83" i="55"/>
  <c r="Q86" i="55"/>
  <c r="Q88" i="55"/>
  <c r="C141" i="35"/>
  <c r="C142" i="35" s="1"/>
  <c r="C143" i="35" s="1"/>
  <c r="C154" i="35" s="1"/>
  <c r="L8" i="55" l="1"/>
  <c r="M8" i="55"/>
  <c r="G25" i="34"/>
  <c r="T43" i="55" s="1"/>
  <c r="G69" i="35"/>
  <c r="H25" i="34"/>
  <c r="U43" i="55" s="1"/>
  <c r="H11" i="34"/>
  <c r="H69" i="35"/>
  <c r="C161" i="35"/>
  <c r="C163" i="35" s="1"/>
  <c r="C164" i="35" s="1"/>
  <c r="C166" i="35" s="1"/>
  <c r="C167" i="35" s="1"/>
  <c r="C168" i="35" s="1"/>
  <c r="C155" i="35"/>
  <c r="C156" i="35" s="1"/>
  <c r="C144" i="35"/>
  <c r="C145" i="35" s="1"/>
  <c r="C146" i="35" s="1"/>
  <c r="C169" i="35" l="1"/>
  <c r="C170" i="35" s="1"/>
  <c r="C171" i="35" s="1"/>
  <c r="C179" i="35"/>
  <c r="C180" i="35" s="1"/>
  <c r="C181" i="35" s="1"/>
  <c r="C186" i="35" l="1"/>
  <c r="C188" i="35" s="1"/>
  <c r="C189" i="35" s="1"/>
  <c r="C191" i="35" s="1"/>
  <c r="C192" i="35" s="1"/>
  <c r="C193" i="35" s="1"/>
  <c r="C194" i="35" l="1"/>
  <c r="C195" i="35" s="1"/>
  <c r="C196" i="35" s="1"/>
  <c r="C204" i="35"/>
  <c r="C211" i="35" l="1"/>
  <c r="C213" i="35" s="1"/>
  <c r="C214" i="35" s="1"/>
  <c r="C216" i="35" s="1"/>
  <c r="C217" i="35" s="1"/>
  <c r="C218" i="35" s="1"/>
  <c r="C219" i="35" s="1"/>
  <c r="C220" i="35" s="1"/>
  <c r="C221" i="35" s="1"/>
  <c r="C205" i="35"/>
  <c r="C206" i="35" s="1"/>
  <c r="C229" i="35" l="1"/>
  <c r="C236" i="35" l="1"/>
  <c r="C238" i="35" s="1"/>
  <c r="C239" i="35" s="1"/>
  <c r="C240" i="35" s="1"/>
  <c r="C230" i="35"/>
  <c r="C231" i="35" s="1"/>
  <c r="C242" i="35" l="1"/>
  <c r="C243" i="35" s="1"/>
  <c r="C244" i="35" s="1"/>
  <c r="C245" i="35" s="1"/>
  <c r="C246" i="35" s="1"/>
  <c r="C259" i="35" l="1"/>
  <c r="C260" i="35" s="1"/>
  <c r="C261" i="35" s="1"/>
  <c r="C262" i="35" s="1"/>
  <c r="C263" i="35" s="1"/>
  <c r="C264" i="35" s="1"/>
  <c r="C265" i="35" s="1"/>
  <c r="C272" i="35" l="1"/>
  <c r="C276" i="35" s="1"/>
  <c r="C277" i="35" s="1"/>
  <c r="C278" i="35" s="1"/>
  <c r="C279" i="35" s="1"/>
  <c r="C280" i="35" s="1"/>
  <c r="C282" i="35" s="1"/>
  <c r="C283" i="35" s="1"/>
  <c r="C284" i="35" s="1"/>
  <c r="C285" i="35" s="1"/>
  <c r="C286" i="35" s="1"/>
  <c r="C287" i="35" s="1"/>
  <c r="C288" i="35" s="1"/>
  <c r="C303" i="35" s="1"/>
  <c r="C289" i="35" l="1"/>
  <c r="C290" i="35" s="1"/>
  <c r="C291" i="35" s="1"/>
  <c r="C274" i="35"/>
  <c r="C273" i="35"/>
  <c r="C304" i="35"/>
  <c r="C305" i="35" s="1"/>
  <c r="C306" i="35" s="1"/>
  <c r="C307" i="35" s="1"/>
  <c r="C308" i="35" s="1"/>
  <c r="C309" i="35" s="1"/>
  <c r="C316" i="35"/>
  <c r="C320" i="35" l="1"/>
  <c r="C321" i="35" s="1"/>
  <c r="C322" i="35" s="1"/>
  <c r="C323" i="35" s="1"/>
  <c r="C324" i="35" s="1"/>
  <c r="C326" i="35" s="1"/>
  <c r="C327" i="35" s="1"/>
  <c r="C328" i="35" s="1"/>
  <c r="C329" i="35" s="1"/>
  <c r="C330" i="35" s="1"/>
  <c r="C331" i="35" s="1"/>
  <c r="C332" i="35" s="1"/>
  <c r="C317" i="35"/>
  <c r="C318" i="35"/>
  <c r="C333" i="35" l="1"/>
  <c r="C334" i="35" s="1"/>
  <c r="C335" i="35" s="1"/>
  <c r="C347" i="35"/>
  <c r="C348" i="35" l="1"/>
  <c r="C349" i="35" s="1"/>
  <c r="C350" i="35" s="1"/>
  <c r="C351" i="35" s="1"/>
  <c r="C352" i="35" s="1"/>
  <c r="C353" i="35" s="1"/>
  <c r="C360" i="35"/>
  <c r="C364" i="35" l="1"/>
  <c r="C365" i="35" s="1"/>
  <c r="C366" i="35" s="1"/>
  <c r="C367" i="35" s="1"/>
  <c r="C368" i="35" s="1"/>
  <c r="C370" i="35" s="1"/>
  <c r="C371" i="35" s="1"/>
  <c r="C372" i="35" s="1"/>
  <c r="C373" i="35" s="1"/>
  <c r="C374" i="35" s="1"/>
  <c r="C375" i="35" s="1"/>
  <c r="C376" i="35" s="1"/>
  <c r="C361" i="35"/>
  <c r="C362" i="35"/>
  <c r="C377" i="35" l="1"/>
  <c r="C378" i="35" s="1"/>
  <c r="C379" i="35" s="1"/>
  <c r="C391" i="35"/>
  <c r="C392" i="35" l="1"/>
  <c r="C393" i="35" s="1"/>
  <c r="C394" i="35" s="1"/>
  <c r="C395" i="35" s="1"/>
  <c r="C396" i="35" s="1"/>
  <c r="C397" i="35" s="1"/>
  <c r="C404" i="35"/>
  <c r="C408" i="35" l="1"/>
  <c r="C409" i="35" s="1"/>
  <c r="C410" i="35" s="1"/>
  <c r="C411" i="35" s="1"/>
  <c r="C412" i="35" s="1"/>
  <c r="C414" i="35" s="1"/>
  <c r="C415" i="35" s="1"/>
  <c r="C416" i="35" s="1"/>
  <c r="C417" i="35" s="1"/>
  <c r="C418" i="35" s="1"/>
  <c r="C419" i="35" s="1"/>
  <c r="C420" i="35" s="1"/>
  <c r="C421" i="35" s="1"/>
  <c r="C422" i="35" s="1"/>
  <c r="C423" i="35" s="1"/>
  <c r="C405" i="35"/>
  <c r="C406" i="35"/>
  <c r="B46" i="12" l="1"/>
  <c r="B45" i="12"/>
  <c r="B52" i="12" s="1"/>
  <c r="B39" i="12"/>
  <c r="C10" i="12"/>
  <c r="C11" i="12" s="1"/>
  <c r="C31" i="12"/>
  <c r="C41" i="12" s="1"/>
  <c r="C44" i="12" s="1"/>
  <c r="C48" i="12" s="1"/>
  <c r="C51" i="12" s="1"/>
  <c r="D3" i="12"/>
  <c r="E3" i="12" s="1"/>
  <c r="F3" i="12" s="1"/>
  <c r="G3" i="12" s="1"/>
  <c r="H3" i="12" s="1"/>
  <c r="C12" i="36"/>
  <c r="C25" i="12" l="1"/>
  <c r="C28" i="12" s="1"/>
  <c r="C61" i="12"/>
  <c r="C62" i="12" s="1"/>
  <c r="I52" i="36"/>
  <c r="D26" i="36"/>
  <c r="E18" i="36"/>
  <c r="F18" i="36" s="1"/>
  <c r="G18" i="36" s="1"/>
  <c r="H18" i="36" s="1"/>
  <c r="D14" i="36"/>
  <c r="I12" i="36"/>
  <c r="I25" i="36" s="1"/>
  <c r="D12" i="36"/>
  <c r="D25" i="36" s="1"/>
  <c r="B12" i="36"/>
  <c r="B25" i="36" s="1"/>
  <c r="C32" i="12" l="1"/>
  <c r="C35" i="12" s="1"/>
  <c r="D35" i="36"/>
  <c r="D46" i="36" s="1"/>
  <c r="I35" i="36"/>
  <c r="I46" i="36" s="1"/>
  <c r="B35" i="36"/>
  <c r="B46" i="36" s="1"/>
  <c r="C42" i="12" l="1"/>
  <c r="C45" i="12" s="1"/>
  <c r="C49" i="12" s="1"/>
  <c r="C52" i="12" s="1"/>
  <c r="E12" i="2" a="1"/>
  <c r="E12" i="2" s="1"/>
  <c r="E11" i="2" l="1" a="1"/>
  <c r="E11" i="2" s="1"/>
  <c r="E10" i="2" a="1"/>
  <c r="E10" i="2" s="1"/>
  <c r="G121" i="35" l="1"/>
  <c r="G118" i="35" s="1"/>
  <c r="E121" i="35"/>
  <c r="E118" i="35" s="1"/>
  <c r="F121" i="35"/>
  <c r="F118" i="35" s="1"/>
  <c r="H121" i="35"/>
  <c r="H118" i="35" s="1"/>
  <c r="U110" i="55" l="1"/>
  <c r="H111" i="35"/>
  <c r="H58" i="35" s="1"/>
  <c r="R110" i="55"/>
  <c r="E111" i="35"/>
  <c r="E58" i="35" s="1"/>
  <c r="T110" i="55"/>
  <c r="G111" i="35"/>
  <c r="G58" i="35" s="1"/>
  <c r="S110" i="55"/>
  <c r="F111" i="35"/>
  <c r="F58" i="35" s="1"/>
  <c r="F57" i="35" l="1"/>
  <c r="H57" i="35"/>
  <c r="Q94" i="55" s="1"/>
  <c r="E57" i="35"/>
  <c r="G57" i="35"/>
  <c r="M94" i="55" s="1"/>
  <c r="F99" i="55" l="1"/>
  <c r="F95" i="55"/>
  <c r="F97" i="55"/>
  <c r="D56" i="55"/>
  <c r="F96" i="55"/>
  <c r="F98" i="55"/>
  <c r="F100" i="55"/>
  <c r="F101" i="55"/>
  <c r="F102" i="55"/>
  <c r="E8" i="34"/>
  <c r="F103" i="55"/>
  <c r="J102" i="55"/>
  <c r="J101" i="55"/>
  <c r="E56" i="55"/>
  <c r="J103" i="55"/>
  <c r="F8" i="34"/>
  <c r="J100" i="55"/>
  <c r="J98" i="55"/>
  <c r="J95" i="55"/>
  <c r="J97" i="55"/>
  <c r="J96" i="55"/>
  <c r="J99" i="55"/>
  <c r="Q100" i="55"/>
  <c r="Q101" i="55"/>
  <c r="Q97" i="55"/>
  <c r="Q95" i="55"/>
  <c r="Q102" i="55"/>
  <c r="G56" i="55"/>
  <c r="Q96" i="55"/>
  <c r="Q99" i="55"/>
  <c r="Q98" i="55"/>
  <c r="H8" i="34"/>
  <c r="Q103" i="55"/>
  <c r="M99" i="55"/>
  <c r="M98" i="55"/>
  <c r="M100" i="55"/>
  <c r="M102" i="55"/>
  <c r="M103" i="55"/>
  <c r="F56" i="55"/>
  <c r="M95" i="55"/>
  <c r="M101" i="55"/>
  <c r="G8" i="34"/>
  <c r="M97" i="55"/>
  <c r="M96" i="55"/>
  <c r="F94" i="55"/>
  <c r="J94" i="55"/>
  <c r="M11" i="55" l="1"/>
  <c r="K11" i="55"/>
  <c r="L11" i="55"/>
  <c r="J11" i="55"/>
  <c r="H9" i="34"/>
  <c r="H17" i="34"/>
  <c r="M9" i="55" s="1"/>
  <c r="H26" i="34"/>
  <c r="N56" i="55" s="1"/>
  <c r="E26" i="34"/>
  <c r="K56" i="55" s="1"/>
  <c r="E9" i="34"/>
  <c r="E17" i="34"/>
  <c r="J9" i="55" s="1"/>
  <c r="F17" i="34"/>
  <c r="F26" i="34"/>
  <c r="L56" i="55" s="1"/>
  <c r="F9" i="34"/>
  <c r="G9" i="34"/>
  <c r="G17" i="34"/>
  <c r="G26" i="34"/>
  <c r="M56" i="55" s="1"/>
  <c r="K10" i="55" l="1"/>
  <c r="K7" i="55"/>
  <c r="L9" i="55"/>
  <c r="L10" i="55"/>
  <c r="L7" i="55"/>
  <c r="K9" i="55"/>
  <c r="J10" i="55"/>
  <c r="J7" i="55"/>
  <c r="M10" i="55"/>
  <c r="M7" i="55"/>
  <c r="F18" i="34"/>
  <c r="F19" i="34" s="1"/>
  <c r="F20" i="34" s="1"/>
  <c r="K12" i="55" s="1"/>
  <c r="E18" i="34"/>
  <c r="E19" i="34" s="1"/>
  <c r="E20" i="34" s="1"/>
  <c r="J12" i="55" s="1"/>
  <c r="G18" i="34"/>
  <c r="G19" i="34" s="1"/>
  <c r="G20" i="34" s="1"/>
  <c r="L12" i="55" s="1"/>
  <c r="H18" i="34"/>
  <c r="H19" i="34" s="1"/>
  <c r="H20" i="34" s="1"/>
  <c r="M12" i="55" s="1"/>
  <c r="F69" i="55" l="1"/>
  <c r="G28" i="34"/>
  <c r="T69" i="55" s="1"/>
  <c r="G27" i="34"/>
  <c r="T56" i="55" s="1"/>
  <c r="F27" i="34"/>
  <c r="S56" i="55" s="1"/>
  <c r="F28" i="34"/>
  <c r="S69" i="55" s="1"/>
  <c r="E69" i="55"/>
  <c r="E28" i="34"/>
  <c r="R69" i="55" s="1"/>
  <c r="D69" i="55"/>
  <c r="E27" i="34"/>
  <c r="R56" i="55" s="1"/>
  <c r="H27" i="34"/>
  <c r="U56" i="55" s="1"/>
  <c r="H28" i="34"/>
  <c r="U69" i="55" s="1"/>
  <c r="G69" i="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 Lowe</author>
    <author>Latifa Nanadoum</author>
  </authors>
  <commentList>
    <comment ref="B4" authorId="0" shapeId="0" xr:uid="{6D064AA2-F488-4965-B20B-C867B091991B}">
      <text>
        <r>
          <rPr>
            <sz val="11"/>
            <color indexed="81"/>
            <rFont val="Tahoma"/>
            <family val="2"/>
          </rPr>
          <t xml:space="preserve">The values to be inputted in cells B5-B12 are your minimum objectives for the KPIs in cells D5-D12. </t>
        </r>
      </text>
    </comment>
    <comment ref="D7" authorId="1" shapeId="0" xr:uid="{9B5AE088-7E38-4125-A7BF-E97954F710BC}">
      <text>
        <r>
          <rPr>
            <sz val="11"/>
            <color indexed="81"/>
            <rFont val="Tahoma"/>
            <family val="2"/>
          </rPr>
          <t>This ratio compares the revenue generated from interoperable transactions to the cost of facilitating them. A ratio greater than 1 indicates that the interoperable transactions are profitable, while a ratio less than 1 suggests they are not.</t>
        </r>
        <r>
          <rPr>
            <sz val="9"/>
            <color indexed="81"/>
            <rFont val="Tahoma"/>
            <family val="2"/>
          </rPr>
          <t xml:space="preserve">
</t>
        </r>
      </text>
    </comment>
    <comment ref="D8" authorId="1" shapeId="0" xr:uid="{BCEC1F50-4493-48FC-B8C0-95190C61D109}">
      <text>
        <r>
          <rPr>
            <sz val="11"/>
            <color indexed="81"/>
            <rFont val="Tahoma"/>
            <family val="2"/>
          </rPr>
          <t>This metric calculates the average revenue generated from each active user involved in interoperable transactions over a 90-day period.</t>
        </r>
      </text>
    </comment>
    <comment ref="D9" authorId="1" shapeId="0" xr:uid="{B53A7A02-3F31-4E46-A9FE-061C1506AF54}">
      <text>
        <r>
          <rPr>
            <sz val="11"/>
            <color indexed="81"/>
            <rFont val="Tahoma"/>
            <family val="2"/>
          </rPr>
          <t>This ratio compares the growth rate of revenue from interoperable transactions to the growth rate of their associated costs. A value greater than 1 indicates that revenue is growing faster than costs.</t>
        </r>
      </text>
    </comment>
    <comment ref="D10" authorId="1" shapeId="0" xr:uid="{AB28225D-5028-4AB7-8485-CBE39BE0C3A4}">
      <text>
        <r>
          <rPr>
            <sz val="11"/>
            <color indexed="81"/>
            <rFont val="Tahoma"/>
            <family val="2"/>
          </rPr>
          <t>This ratio measures the frequency of interoperable transactions against their cost, giving insights into user engagement and transaction cost efficiency.</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4">
    <bk>
      <extLst>
        <ext uri="{3e2802c4-a4d2-4d8b-9148-e3be6c30e623}">
          <xlrd:rvb i="0"/>
        </ext>
      </extLst>
    </bk>
    <bk>
      <extLst>
        <ext uri="{3e2802c4-a4d2-4d8b-9148-e3be6c30e623}">
          <xlrd:rvb i="1"/>
        </ext>
      </extLst>
    </bk>
    <bk>
      <extLst>
        <ext uri="{3e2802c4-a4d2-4d8b-9148-e3be6c30e623}">
          <xlrd:rvb i="20"/>
        </ext>
      </extLst>
    </bk>
    <bk>
      <extLst>
        <ext uri="{3e2802c4-a4d2-4d8b-9148-e3be6c30e623}">
          <xlrd:rvb i="44"/>
        </ext>
      </extLst>
    </bk>
  </futureMetadata>
  <cellMetadata count="1">
    <bk>
      <rc t="1" v="0"/>
    </bk>
  </cellMetadata>
  <valueMetadata count="4">
    <bk>
      <rc t="2" v="0"/>
    </bk>
    <bk>
      <rc t="2" v="1"/>
    </bk>
    <bk>
      <rc t="2" v="2"/>
    </bk>
    <bk>
      <rc t="2" v="3"/>
    </bk>
  </valueMetadata>
</metadata>
</file>

<file path=xl/sharedStrings.xml><?xml version="1.0" encoding="utf-8"?>
<sst xmlns="http://schemas.openxmlformats.org/spreadsheetml/2006/main" count="1109" uniqueCount="398">
  <si>
    <t>#</t>
  </si>
  <si>
    <t>Use cases</t>
  </si>
  <si>
    <t>Réseau distribution</t>
  </si>
  <si>
    <t>Structure/ Typologie</t>
  </si>
  <si>
    <t>U1</t>
  </si>
  <si>
    <t>Enrôlement</t>
  </si>
  <si>
    <t>Mas</t>
  </si>
  <si>
    <t>Distributeur</t>
  </si>
  <si>
    <t>FL</t>
  </si>
  <si>
    <t>Flat</t>
  </si>
  <si>
    <t>U2</t>
  </si>
  <si>
    <t>Cash in</t>
  </si>
  <si>
    <t>Det</t>
  </si>
  <si>
    <t>Point de vente</t>
  </si>
  <si>
    <t>%</t>
  </si>
  <si>
    <t>Pourcentage</t>
  </si>
  <si>
    <t>U3</t>
  </si>
  <si>
    <t>Cash out</t>
  </si>
  <si>
    <t>.</t>
  </si>
  <si>
    <t>FCFA</t>
  </si>
  <si>
    <t>Franc CFA</t>
  </si>
  <si>
    <t>U4</t>
  </si>
  <si>
    <t>Transfert Domestique / régional</t>
  </si>
  <si>
    <t>CD</t>
  </si>
  <si>
    <t>Canal Direct</t>
  </si>
  <si>
    <t>% / MRU</t>
  </si>
  <si>
    <t>% &amp; FCFA</t>
  </si>
  <si>
    <t>U5</t>
  </si>
  <si>
    <t>Paiement marchand</t>
  </si>
  <si>
    <t>CI</t>
  </si>
  <si>
    <t>Canal USSD</t>
  </si>
  <si>
    <t>Nbr</t>
  </si>
  <si>
    <t>Nombre</t>
  </si>
  <si>
    <t>U6</t>
  </si>
  <si>
    <t>Achat Recharge</t>
  </si>
  <si>
    <t>CL</t>
  </si>
  <si>
    <t>Client</t>
  </si>
  <si>
    <t>U7</t>
  </si>
  <si>
    <t>Paiement Facture</t>
  </si>
  <si>
    <t>U8</t>
  </si>
  <si>
    <t>Virements de masse</t>
  </si>
  <si>
    <t>U9</t>
  </si>
  <si>
    <t>Transfert International</t>
  </si>
  <si>
    <t>U10</t>
  </si>
  <si>
    <t>e-Commerce</t>
  </si>
  <si>
    <t>U11</t>
  </si>
  <si>
    <t>B2W / W2B</t>
  </si>
  <si>
    <t>U12</t>
  </si>
  <si>
    <t>SVA</t>
  </si>
  <si>
    <t>U12.1</t>
  </si>
  <si>
    <t>Micro-Crédit</t>
  </si>
  <si>
    <t>U12.2</t>
  </si>
  <si>
    <t>Micro-Epargne</t>
  </si>
  <si>
    <t>U12.3</t>
  </si>
  <si>
    <t>Micro-Assurance</t>
  </si>
  <si>
    <t>Années</t>
  </si>
  <si>
    <t>Coûts</t>
  </si>
  <si>
    <t>Nomenclature</t>
  </si>
  <si>
    <t>Canal</t>
  </si>
  <si>
    <t>Y1</t>
  </si>
  <si>
    <t>Année 1</t>
  </si>
  <si>
    <t>SMS</t>
  </si>
  <si>
    <t>CA</t>
  </si>
  <si>
    <t>Chiffre d'affaires</t>
  </si>
  <si>
    <t>USSD</t>
  </si>
  <si>
    <t>Y2</t>
  </si>
  <si>
    <t>Année 2</t>
  </si>
  <si>
    <t>FS</t>
  </si>
  <si>
    <t>Frais de service</t>
  </si>
  <si>
    <t>APP</t>
  </si>
  <si>
    <t>Application</t>
  </si>
  <si>
    <t>Y3</t>
  </si>
  <si>
    <t>Année 3</t>
  </si>
  <si>
    <t>Op</t>
  </si>
  <si>
    <t>Frais opérateur</t>
  </si>
  <si>
    <t>Pn</t>
  </si>
  <si>
    <t>Pondération</t>
  </si>
  <si>
    <t>Y4</t>
  </si>
  <si>
    <t>Année 4</t>
  </si>
  <si>
    <t>Swt</t>
  </si>
  <si>
    <t>Frais switching</t>
  </si>
  <si>
    <t>TM</t>
  </si>
  <si>
    <t>Transaction moyenne</t>
  </si>
  <si>
    <t>Y5</t>
  </si>
  <si>
    <t>Année 5</t>
  </si>
  <si>
    <t>PSP</t>
  </si>
  <si>
    <t>Coûts PSP</t>
  </si>
  <si>
    <t>Agr</t>
  </si>
  <si>
    <t>Coûts agrégateur</t>
  </si>
  <si>
    <t>User guide</t>
  </si>
  <si>
    <t>Objective</t>
  </si>
  <si>
    <t>Tool presentation</t>
  </si>
  <si>
    <r>
      <rPr>
        <b/>
        <sz val="10"/>
        <color theme="8"/>
        <rFont val="Arial"/>
        <family val="2"/>
        <scheme val="minor"/>
      </rPr>
      <t>Non Editable -</t>
    </r>
    <r>
      <rPr>
        <sz val="10"/>
        <color theme="8"/>
        <rFont val="Arial"/>
        <family val="2"/>
        <scheme val="minor"/>
      </rPr>
      <t xml:space="preserve"> This sheet provides guidance for you to navigate the tool with ease.</t>
    </r>
  </si>
  <si>
    <t>Intro</t>
  </si>
  <si>
    <r>
      <rPr>
        <b/>
        <sz val="10"/>
        <color theme="7"/>
        <rFont val="Arial"/>
        <family val="2"/>
        <scheme val="minor"/>
      </rPr>
      <t xml:space="preserve">Editable - </t>
    </r>
    <r>
      <rPr>
        <sz val="10"/>
        <color theme="7"/>
        <rFont val="Arial"/>
        <family val="2"/>
        <scheme val="minor"/>
      </rPr>
      <t>This sheet provides an overview of the different categories of sheets in this tool. It can be customised with your company and use case-specific data.</t>
    </r>
  </si>
  <si>
    <t>Base asumptions</t>
  </si>
  <si>
    <r>
      <rPr>
        <b/>
        <sz val="10"/>
        <color theme="7"/>
        <rFont val="Arial"/>
        <family val="2"/>
        <scheme val="minor"/>
      </rPr>
      <t xml:space="preserve">Editable - </t>
    </r>
    <r>
      <rPr>
        <sz val="10"/>
        <color theme="7"/>
        <rFont val="Arial"/>
        <family val="2"/>
        <scheme val="minor"/>
      </rPr>
      <t>This sheet allows you to populate data and assumptions related to your mobile money business that are not directly linked to specific use cases.</t>
    </r>
  </si>
  <si>
    <t>Use Case Sheets</t>
  </si>
  <si>
    <r>
      <rPr>
        <b/>
        <sz val="10"/>
        <color theme="7"/>
        <rFont val="Arial"/>
        <family val="2"/>
        <scheme val="minor"/>
      </rPr>
      <t xml:space="preserve">Editable - </t>
    </r>
    <r>
      <rPr>
        <sz val="10"/>
        <color theme="7"/>
        <rFont val="Arial"/>
        <family val="2"/>
        <scheme val="minor"/>
      </rPr>
      <t>These sheets allow you to populate data and assumptions related to specific use cases (W2W, Cash in, Cash out, ATM Cash out etc.).</t>
    </r>
  </si>
  <si>
    <t>Cockpit</t>
  </si>
  <si>
    <r>
      <rPr>
        <b/>
        <sz val="10"/>
        <color theme="8"/>
        <rFont val="Arial"/>
        <family val="2"/>
        <scheme val="minor"/>
      </rPr>
      <t xml:space="preserve">Non Editable </t>
    </r>
    <r>
      <rPr>
        <sz val="10"/>
        <color theme="8"/>
        <rFont val="Arial"/>
        <family val="2"/>
        <scheme val="minor"/>
      </rPr>
      <t>except for the thresholds</t>
    </r>
    <r>
      <rPr>
        <b/>
        <sz val="10"/>
        <color theme="8"/>
        <rFont val="Arial"/>
        <family val="2"/>
        <scheme val="minor"/>
      </rPr>
      <t xml:space="preserve"> - </t>
    </r>
    <r>
      <rPr>
        <sz val="10"/>
        <color theme="8"/>
        <rFont val="Arial"/>
        <family val="2"/>
        <scheme val="minor"/>
      </rPr>
      <t>This sheet provides data visualisation of the key commercial and financial performance metrics for your interoperability activities over 5 years.</t>
    </r>
  </si>
  <si>
    <t>Income statement</t>
  </si>
  <si>
    <r>
      <rPr>
        <b/>
        <sz val="10"/>
        <color theme="8"/>
        <rFont val="Arial"/>
        <family val="2"/>
        <scheme val="minor"/>
      </rPr>
      <t xml:space="preserve">Non Editable - </t>
    </r>
    <r>
      <rPr>
        <sz val="10"/>
        <color theme="8"/>
        <rFont val="Arial"/>
        <family val="2"/>
        <scheme val="minor"/>
      </rPr>
      <t>This sheet provides the income statement for your interoperability activities over a 5-year period with  key financial performance indicators.</t>
    </r>
  </si>
  <si>
    <t>Data projection</t>
  </si>
  <si>
    <r>
      <rPr>
        <b/>
        <sz val="10"/>
        <color theme="8"/>
        <rFont val="Arial"/>
        <family val="2"/>
        <scheme val="minor"/>
      </rPr>
      <t xml:space="preserve">Non Editable - </t>
    </r>
    <r>
      <rPr>
        <sz val="10"/>
        <color theme="8"/>
        <rFont val="Arial"/>
        <family val="2"/>
        <scheme val="minor"/>
      </rPr>
      <t>This sheet provides a 5-year data projection for each relevant metric.</t>
    </r>
  </si>
  <si>
    <t>Instructions</t>
  </si>
  <si>
    <t>Cell colours</t>
  </si>
  <si>
    <t>Editable</t>
  </si>
  <si>
    <t>Non Editable</t>
  </si>
  <si>
    <t>Text</t>
  </si>
  <si>
    <t>Instructions for completing the red sheets</t>
  </si>
  <si>
    <t>Step 1:</t>
  </si>
  <si>
    <t>Complete "Intro" sheet</t>
  </si>
  <si>
    <t>Click on the           button to go directly to the indicated cell</t>
  </si>
  <si>
    <t>1.</t>
  </si>
  <si>
    <r>
      <rPr>
        <b/>
        <sz val="12"/>
        <rFont val="Arial"/>
        <family val="2"/>
        <scheme val="minor"/>
      </rPr>
      <t>E9:</t>
    </r>
    <r>
      <rPr>
        <sz val="12"/>
        <rFont val="Arial"/>
        <family val="2"/>
        <scheme val="minor"/>
      </rPr>
      <t xml:space="preserve"> enter your country of operations</t>
    </r>
  </si>
  <si>
    <t>2.</t>
  </si>
  <si>
    <r>
      <rPr>
        <b/>
        <sz val="12"/>
        <rFont val="Arial"/>
        <family val="2"/>
        <scheme val="minor"/>
      </rPr>
      <t>E13:</t>
    </r>
    <r>
      <rPr>
        <sz val="12"/>
        <rFont val="Arial"/>
        <family val="2"/>
        <scheme val="minor"/>
      </rPr>
      <t xml:space="preserve"> enter your currency acronym</t>
    </r>
  </si>
  <si>
    <t>3.</t>
  </si>
  <si>
    <r>
      <rPr>
        <b/>
        <sz val="12"/>
        <rFont val="Arial"/>
        <family val="2"/>
        <scheme val="minor"/>
      </rPr>
      <t>L8:</t>
    </r>
    <r>
      <rPr>
        <sz val="12"/>
        <rFont val="Arial"/>
        <family val="2"/>
        <scheme val="minor"/>
      </rPr>
      <t xml:space="preserve"> enter your company name</t>
    </r>
  </si>
  <si>
    <t>4.</t>
  </si>
  <si>
    <r>
      <rPr>
        <b/>
        <sz val="12"/>
        <rFont val="Arial"/>
        <family val="2"/>
        <scheme val="minor"/>
      </rPr>
      <t>L13:</t>
    </r>
    <r>
      <rPr>
        <sz val="12"/>
        <rFont val="Arial"/>
        <family val="2"/>
        <scheme val="minor"/>
      </rPr>
      <t xml:space="preserve"> enter the base year from which you wish to make projections over the next 4 years</t>
    </r>
  </si>
  <si>
    <t>5.</t>
  </si>
  <si>
    <r>
      <t xml:space="preserve">Put your </t>
    </r>
    <r>
      <rPr>
        <b/>
        <sz val="12"/>
        <rFont val="Arial"/>
        <family val="2"/>
        <scheme val="minor"/>
      </rPr>
      <t>logo</t>
    </r>
    <r>
      <rPr>
        <sz val="12"/>
        <rFont val="Arial"/>
        <family val="2"/>
        <scheme val="minor"/>
      </rPr>
      <t xml:space="preserve"> in the dedicated box in the "COMPANY IDENTITY"</t>
    </r>
    <r>
      <rPr>
        <b/>
        <sz val="12"/>
        <rFont val="Arial"/>
        <family val="2"/>
        <scheme val="minor"/>
      </rPr>
      <t xml:space="preserve"> </t>
    </r>
    <r>
      <rPr>
        <sz val="12"/>
        <rFont val="Arial"/>
        <family val="2"/>
        <scheme val="minor"/>
      </rPr>
      <t>block</t>
    </r>
  </si>
  <si>
    <t>6.</t>
  </si>
  <si>
    <r>
      <rPr>
        <b/>
        <sz val="12"/>
        <rFont val="Arial"/>
        <family val="2"/>
        <scheme val="minor"/>
      </rPr>
      <t>M22 to Q31</t>
    </r>
    <r>
      <rPr>
        <sz val="12"/>
        <rFont val="Arial"/>
        <family val="2"/>
        <scheme val="minor"/>
      </rPr>
      <t xml:space="preserve">: for each use case, indicate below each of the years in the cell range whether the use case is operational for interoperability by clicking on 1 in the drop-down list (the small circle will turn red) or on 0 (the small will turn grey) if it is not operational for interoperability. </t>
    </r>
  </si>
  <si>
    <t>Step 2:</t>
  </si>
  <si>
    <t>Complete "Base assumptions" sheet</t>
  </si>
  <si>
    <r>
      <rPr>
        <b/>
        <sz val="12"/>
        <rFont val="Arial"/>
        <family val="2"/>
        <scheme val="minor"/>
      </rPr>
      <t>D8:</t>
    </r>
    <r>
      <rPr>
        <sz val="12"/>
        <rFont val="Arial"/>
        <family val="2"/>
        <scheme val="minor"/>
      </rPr>
      <t xml:space="preserve"> enter your corporate tax rate</t>
    </r>
  </si>
  <si>
    <r>
      <rPr>
        <b/>
        <sz val="12"/>
        <rFont val="Arial"/>
        <family val="2"/>
        <scheme val="minor"/>
      </rPr>
      <t xml:space="preserve">D15 to D17: </t>
    </r>
    <r>
      <rPr>
        <sz val="12"/>
        <rFont val="Arial"/>
        <family val="2"/>
        <scheme val="minor"/>
      </rPr>
      <t>enter the number of users and agents data</t>
    </r>
  </si>
  <si>
    <r>
      <rPr>
        <b/>
        <sz val="12"/>
        <rFont val="Arial"/>
        <family val="2"/>
        <scheme val="minor"/>
      </rPr>
      <t>E19 to H21:</t>
    </r>
    <r>
      <rPr>
        <sz val="12"/>
        <rFont val="Arial"/>
        <family val="2"/>
        <scheme val="minor"/>
      </rPr>
      <t xml:space="preserve"> enter the growth rates for users and agents</t>
    </r>
  </si>
  <si>
    <r>
      <rPr>
        <b/>
        <sz val="12"/>
        <rFont val="Arial"/>
        <family val="2"/>
        <scheme val="minor"/>
      </rPr>
      <t>D27 to D28:</t>
    </r>
    <r>
      <rPr>
        <sz val="12"/>
        <rFont val="Arial"/>
        <family val="2"/>
        <scheme val="minor"/>
      </rPr>
      <t xml:space="preserve"> enter the volume and value of mobile money transactions</t>
    </r>
  </si>
  <si>
    <r>
      <rPr>
        <b/>
        <sz val="12"/>
        <rFont val="Arial"/>
        <family val="2"/>
        <scheme val="minor"/>
      </rPr>
      <t>E30 to H31:</t>
    </r>
    <r>
      <rPr>
        <sz val="12"/>
        <rFont val="Arial"/>
        <family val="2"/>
        <scheme val="minor"/>
      </rPr>
      <t xml:space="preserve"> enter the growth rates for volume and value of mobile money transactions</t>
    </r>
  </si>
  <si>
    <r>
      <rPr>
        <b/>
        <sz val="12"/>
        <rFont val="Arial"/>
        <family val="2"/>
        <scheme val="minor"/>
      </rPr>
      <t>D37 to H37:</t>
    </r>
    <r>
      <rPr>
        <sz val="12"/>
        <rFont val="Arial"/>
        <family val="2"/>
        <scheme val="minor"/>
      </rPr>
      <t xml:space="preserve"> enter the amount paid for annual rights</t>
    </r>
  </si>
  <si>
    <t>7.</t>
  </si>
  <si>
    <r>
      <rPr>
        <b/>
        <sz val="12"/>
        <rFont val="Arial"/>
        <family val="2"/>
        <scheme val="minor"/>
      </rPr>
      <t>D38 to H42:</t>
    </r>
    <r>
      <rPr>
        <sz val="12"/>
        <rFont val="Arial"/>
        <family val="2"/>
        <scheme val="minor"/>
      </rPr>
      <t xml:space="preserve"> enter the other costs as a percentage of revenue</t>
    </r>
  </si>
  <si>
    <t xml:space="preserve">8. </t>
  </si>
  <si>
    <r>
      <rPr>
        <b/>
        <sz val="12"/>
        <rFont val="Arial"/>
        <family val="2"/>
        <scheme val="minor"/>
      </rPr>
      <t>D48:</t>
    </r>
    <r>
      <rPr>
        <sz val="12"/>
        <rFont val="Arial"/>
        <family val="2"/>
        <scheme val="minor"/>
      </rPr>
      <t xml:space="preserve"> enter the cost of switch entry rights</t>
    </r>
  </si>
  <si>
    <t>9.</t>
  </si>
  <si>
    <r>
      <rPr>
        <b/>
        <sz val="12"/>
        <rFont val="Arial"/>
        <family val="2"/>
        <scheme val="minor"/>
      </rPr>
      <t>D49:</t>
    </r>
    <r>
      <rPr>
        <sz val="12"/>
        <rFont val="Arial"/>
        <family val="2"/>
        <scheme val="minor"/>
      </rPr>
      <t xml:space="preserve"> enter the payment year for the switch entry rights</t>
    </r>
  </si>
  <si>
    <t>10.</t>
  </si>
  <si>
    <r>
      <rPr>
        <b/>
        <sz val="12"/>
        <rFont val="Arial"/>
        <family val="2"/>
        <scheme val="minor"/>
      </rPr>
      <t xml:space="preserve">D50: </t>
    </r>
    <r>
      <rPr>
        <sz val="12"/>
        <rFont val="Arial"/>
        <family val="2"/>
        <scheme val="minor"/>
      </rPr>
      <t xml:space="preserve">enter the number of years of depreciation of the switch entry rights </t>
    </r>
  </si>
  <si>
    <t>11.</t>
  </si>
  <si>
    <r>
      <rPr>
        <b/>
        <sz val="12"/>
        <rFont val="Arial"/>
        <family val="2"/>
        <scheme val="minor"/>
      </rPr>
      <t>D52:</t>
    </r>
    <r>
      <rPr>
        <sz val="12"/>
        <rFont val="Arial"/>
        <family val="2"/>
        <scheme val="minor"/>
      </rPr>
      <t xml:space="preserve"> enter the value of other capex</t>
    </r>
  </si>
  <si>
    <t>12.</t>
  </si>
  <si>
    <r>
      <rPr>
        <b/>
        <sz val="12"/>
        <rFont val="Arial"/>
        <family val="2"/>
        <scheme val="minor"/>
      </rPr>
      <t>D53:</t>
    </r>
    <r>
      <rPr>
        <sz val="12"/>
        <rFont val="Arial"/>
        <family val="2"/>
        <scheme val="minor"/>
      </rPr>
      <t xml:space="preserve"> enter the payment year of other capex</t>
    </r>
  </si>
  <si>
    <t>13.</t>
  </si>
  <si>
    <r>
      <rPr>
        <b/>
        <sz val="12"/>
        <rFont val="Arial"/>
        <family val="2"/>
        <scheme val="minor"/>
      </rPr>
      <t xml:space="preserve">D54: </t>
    </r>
    <r>
      <rPr>
        <sz val="12"/>
        <rFont val="Arial"/>
        <family val="2"/>
        <scheme val="minor"/>
      </rPr>
      <t>enter the number of years of depreciation of the other capex</t>
    </r>
  </si>
  <si>
    <t>Step 3:</t>
  </si>
  <si>
    <t>Complete each of the "use case" sheets you have activated in block "ACTIVATION OF USE CASES CONCERNED BY INTEROPERABILITY"</t>
  </si>
  <si>
    <t>All the use case sheets have the same structure. Please find below the instructions for the W2W use case sheet.</t>
  </si>
  <si>
    <t xml:space="preserve">1. </t>
  </si>
  <si>
    <r>
      <rPr>
        <b/>
        <sz val="12"/>
        <rFont val="Arial"/>
        <family val="2"/>
        <scheme val="minor"/>
      </rPr>
      <t>D7 to D11:</t>
    </r>
    <r>
      <rPr>
        <sz val="12"/>
        <rFont val="Arial"/>
        <family val="2"/>
        <scheme val="minor"/>
      </rPr>
      <t xml:space="preserve"> enter the number of active users of this use case, total volume and value of transactions and ON US volume and value of transactions of this use case</t>
    </r>
  </si>
  <si>
    <t xml:space="preserve">2. </t>
  </si>
  <si>
    <r>
      <rPr>
        <b/>
        <sz val="12"/>
        <rFont val="Arial"/>
        <family val="2"/>
        <scheme val="minor"/>
      </rPr>
      <t xml:space="preserve">D12 to H16: </t>
    </r>
    <r>
      <rPr>
        <sz val="12"/>
        <rFont val="Arial"/>
        <family val="2"/>
        <scheme val="minor"/>
      </rPr>
      <t>enter the growth rate of active users of this use case, volume and value of transactions and ON US volume and value of transactions of this use case</t>
    </r>
  </si>
  <si>
    <t xml:space="preserve">3. </t>
  </si>
  <si>
    <r>
      <rPr>
        <b/>
        <sz val="12"/>
        <rFont val="Arial"/>
        <family val="2"/>
        <scheme val="minor"/>
      </rPr>
      <t>D17 to H18:</t>
    </r>
    <r>
      <rPr>
        <sz val="12"/>
        <rFont val="Arial"/>
        <family val="2"/>
        <scheme val="minor"/>
      </rPr>
      <t xml:space="preserve"> enter the percentage of sending transactions within the total volume and value of interoperable transactions</t>
    </r>
  </si>
  <si>
    <t xml:space="preserve">4. </t>
  </si>
  <si>
    <r>
      <rPr>
        <b/>
        <sz val="12"/>
        <rFont val="Arial"/>
        <family val="2"/>
        <scheme val="minor"/>
      </rPr>
      <t>D24 to H28:</t>
    </r>
    <r>
      <rPr>
        <sz val="12"/>
        <rFont val="Arial"/>
        <family val="2"/>
        <scheme val="minor"/>
      </rPr>
      <t xml:space="preserve"> enter the revenues generated from sending transactions (percentage and/or fixed amount per transaction)</t>
    </r>
  </si>
  <si>
    <t xml:space="preserve">5. </t>
  </si>
  <si>
    <r>
      <rPr>
        <b/>
        <sz val="12"/>
        <rFont val="Arial"/>
        <family val="2"/>
        <scheme val="minor"/>
      </rPr>
      <t>D31 to H35:</t>
    </r>
    <r>
      <rPr>
        <sz val="12"/>
        <rFont val="Arial"/>
        <family val="2"/>
        <scheme val="minor"/>
      </rPr>
      <t xml:space="preserve"> enter the revenues generated from receiving transactions (percentage and/or fixed amount per transaction)</t>
    </r>
  </si>
  <si>
    <t xml:space="preserve">6. </t>
  </si>
  <si>
    <r>
      <rPr>
        <b/>
        <sz val="12"/>
        <rFont val="Arial"/>
        <family val="2"/>
        <scheme val="minor"/>
      </rPr>
      <t>D41 to H45:</t>
    </r>
    <r>
      <rPr>
        <sz val="12"/>
        <rFont val="Arial"/>
        <family val="2"/>
        <scheme val="minor"/>
      </rPr>
      <t xml:space="preserve"> enter the costs generated from sending transactions (percentage and/or fixed amount per transaction)</t>
    </r>
  </si>
  <si>
    <t xml:space="preserve">7. </t>
  </si>
  <si>
    <r>
      <rPr>
        <b/>
        <sz val="12"/>
        <rFont val="Arial"/>
        <family val="2"/>
        <scheme val="minor"/>
      </rPr>
      <t>D48 to H52:</t>
    </r>
    <r>
      <rPr>
        <sz val="12"/>
        <rFont val="Arial"/>
        <family val="2"/>
        <scheme val="minor"/>
      </rPr>
      <t xml:space="preserve"> enter the costs generated from receiving transactions (percentage and/or fixed amount per transaction)</t>
    </r>
  </si>
  <si>
    <t>8.</t>
  </si>
  <si>
    <r>
      <rPr>
        <b/>
        <sz val="12"/>
        <rFont val="Arial"/>
        <family val="2"/>
        <scheme val="minor"/>
      </rPr>
      <t xml:space="preserve">D55 to H55: </t>
    </r>
    <r>
      <rPr>
        <sz val="12"/>
        <rFont val="Arial"/>
        <family val="2"/>
        <scheme val="minor"/>
      </rPr>
      <t>enter the distribution network commission for interoperable transactions as a percentage of the total value of the interoperable use case</t>
    </r>
  </si>
  <si>
    <t xml:space="preserve">9. </t>
  </si>
  <si>
    <r>
      <rPr>
        <b/>
        <sz val="12"/>
        <rFont val="Arial"/>
        <family val="2"/>
        <scheme val="minor"/>
      </rPr>
      <t>D58 to H58:</t>
    </r>
    <r>
      <rPr>
        <sz val="12"/>
        <rFont val="Arial"/>
        <family val="2"/>
        <scheme val="minor"/>
      </rPr>
      <t xml:space="preserve"> enter the application percentage on the MM channel weighting</t>
    </r>
  </si>
  <si>
    <t xml:space="preserve">10. </t>
  </si>
  <si>
    <r>
      <rPr>
        <b/>
        <sz val="12"/>
        <rFont val="Arial"/>
        <family val="2"/>
        <scheme val="minor"/>
      </rPr>
      <t>D60 to H60:</t>
    </r>
    <r>
      <rPr>
        <sz val="12"/>
        <rFont val="Arial"/>
        <family val="2"/>
        <scheme val="minor"/>
      </rPr>
      <t xml:space="preserve"> enter the number of SMS sent per transaction</t>
    </r>
  </si>
  <si>
    <r>
      <rPr>
        <b/>
        <sz val="12"/>
        <rFont val="Arial"/>
        <family val="2"/>
        <scheme val="minor"/>
      </rPr>
      <t>D61 to H62:</t>
    </r>
    <r>
      <rPr>
        <sz val="12"/>
        <rFont val="Arial"/>
        <family val="2"/>
        <scheme val="minor"/>
      </rPr>
      <t xml:space="preserve"> enter the cost per SMS and per USSD </t>
    </r>
  </si>
  <si>
    <t>Step 4:</t>
  </si>
  <si>
    <t xml:space="preserve">Complete the "Cockpit" sheet </t>
  </si>
  <si>
    <t>Set your baseline values based on your organisation's goals or performance indicators</t>
  </si>
  <si>
    <t xml:space="preserve">The baseline values set are your minimum objectives for the KPIs in cells D5-D12 </t>
  </si>
  <si>
    <t>The baseline value data allows you to see visual indicators (see "Cockpit" charts) on your performance compared to your objectives</t>
  </si>
  <si>
    <r>
      <rPr>
        <b/>
        <sz val="12"/>
        <rFont val="Arial"/>
        <family val="2"/>
        <scheme val="minor"/>
      </rPr>
      <t>B5 to B12:</t>
    </r>
    <r>
      <rPr>
        <sz val="12"/>
        <rFont val="Arial"/>
        <family val="2"/>
        <scheme val="minor"/>
      </rPr>
      <t xml:space="preserve"> enter the baseline values for each KPI</t>
    </r>
  </si>
  <si>
    <t>Glossary</t>
  </si>
  <si>
    <t xml:space="preserve">ATM Cash out </t>
  </si>
  <si>
    <t>Automated Teller Machines</t>
  </si>
  <si>
    <t>B2W</t>
  </si>
  <si>
    <t xml:space="preserve">Bank to Wallet </t>
  </si>
  <si>
    <t>CAPEX</t>
  </si>
  <si>
    <t>Capital Expenditure</t>
  </si>
  <si>
    <t>G2P</t>
  </si>
  <si>
    <t>Government to Person</t>
  </si>
  <si>
    <t>MM</t>
  </si>
  <si>
    <t>Mobile Money</t>
  </si>
  <si>
    <t>MMP</t>
  </si>
  <si>
    <t>Mobile Money Provider</t>
  </si>
  <si>
    <t>OPEX</t>
  </si>
  <si>
    <t>Operational Expenditure</t>
  </si>
  <si>
    <t>P2G</t>
  </si>
  <si>
    <t xml:space="preserve">Person to Government </t>
  </si>
  <si>
    <t>P2M</t>
  </si>
  <si>
    <t xml:space="preserve">Person to Merchant </t>
  </si>
  <si>
    <t>W2W</t>
  </si>
  <si>
    <t xml:space="preserve">Wallet to Wallet </t>
  </si>
  <si>
    <t>W2B</t>
  </si>
  <si>
    <t>Wallet to Bank</t>
  </si>
  <si>
    <t xml:space="preserve">                  Financial viability assessment tool for
                  MMP interoperability activities</t>
  </si>
  <si>
    <t>Company name:</t>
  </si>
  <si>
    <t>MobileCash</t>
  </si>
  <si>
    <t>Country</t>
  </si>
  <si>
    <t>Capital city</t>
  </si>
  <si>
    <t>Population</t>
  </si>
  <si>
    <t>Area (km2)</t>
  </si>
  <si>
    <t>Year of reference (Year 1):</t>
  </si>
  <si>
    <t>Currency</t>
  </si>
  <si>
    <t>xxxx</t>
  </si>
  <si>
    <t>Year 1</t>
  </si>
  <si>
    <t>Year 2</t>
  </si>
  <si>
    <t>Year 3</t>
  </si>
  <si>
    <t>Year 4</t>
  </si>
  <si>
    <t>Year 5</t>
  </si>
  <si>
    <t>ATM Cash out</t>
  </si>
  <si>
    <t>Bill Payment</t>
  </si>
  <si>
    <t>Base assumptions</t>
  </si>
  <si>
    <t>General assumptions</t>
  </si>
  <si>
    <t>Title</t>
  </si>
  <si>
    <t>Unit</t>
  </si>
  <si>
    <t>Value</t>
  </si>
  <si>
    <t>Comment</t>
  </si>
  <si>
    <t>Corporation tax rate</t>
  </si>
  <si>
    <t>Assumptions of the MM Users</t>
  </si>
  <si>
    <t>Customers for the start year</t>
  </si>
  <si>
    <r>
      <rPr>
        <sz val="9"/>
        <rFont val="Arial"/>
        <family val="2"/>
        <scheme val="minor"/>
      </rPr>
      <t xml:space="preserve">Total </t>
    </r>
    <r>
      <rPr>
        <sz val="9"/>
        <color theme="1"/>
        <rFont val="Arial"/>
        <family val="2"/>
        <scheme val="minor"/>
      </rPr>
      <t>number of users</t>
    </r>
  </si>
  <si>
    <r>
      <rPr>
        <sz val="9"/>
        <rFont val="Arial"/>
        <family val="2"/>
        <scheme val="minor"/>
      </rPr>
      <t>Average</t>
    </r>
    <r>
      <rPr>
        <sz val="9"/>
        <color theme="1"/>
        <rFont val="Arial"/>
        <family val="2"/>
        <scheme val="minor"/>
      </rPr>
      <t xml:space="preserve"> number of active users (</t>
    </r>
    <r>
      <rPr>
        <sz val="9"/>
        <rFont val="Arial"/>
        <family val="2"/>
        <scheme val="minor"/>
      </rPr>
      <t>90 days</t>
    </r>
    <r>
      <rPr>
        <sz val="9"/>
        <color theme="1"/>
        <rFont val="Arial"/>
        <family val="2"/>
        <scheme val="minor"/>
      </rPr>
      <t>)</t>
    </r>
  </si>
  <si>
    <t>Average number of active agents</t>
  </si>
  <si>
    <t>Growth</t>
  </si>
  <si>
    <t>Growth rate of the number of users vs N-1</t>
  </si>
  <si>
    <t>Growth rate of the average number of active users (90 days) vs N-1</t>
  </si>
  <si>
    <t>Growth rate of the average number of active agents vs N-1</t>
  </si>
  <si>
    <t>Assumptions of the MM transactions</t>
  </si>
  <si>
    <t>Transactions for the start year</t>
  </si>
  <si>
    <t>Total number of transactions</t>
  </si>
  <si>
    <t>Total value of transactions</t>
  </si>
  <si>
    <t>in your local currency</t>
  </si>
  <si>
    <t>Growth rate of the total number of transactions vs N-1</t>
  </si>
  <si>
    <t>Growth rate of the total value of transactions vs N-1</t>
  </si>
  <si>
    <t>Other OPEX assumptions for interoperable transactions</t>
  </si>
  <si>
    <t>Annual rights paid to the switch operator</t>
  </si>
  <si>
    <t>Marketing &amp; Communication costs (in % of total revenues generated by interoperable transactions)</t>
  </si>
  <si>
    <t>HR costs (in % of total revenues generated by interoperable transactions)</t>
  </si>
  <si>
    <t>Equipment maintenance costs (in % of total revenues generated by interoperable transactions)</t>
  </si>
  <si>
    <t>Interest costs (in % of total revenues generated by interoperable transactions)</t>
  </si>
  <si>
    <t>Other costs (in % of total revenues generated by interoperable transactions)</t>
  </si>
  <si>
    <t>CAPEX assumptions for interoperable transactions</t>
  </si>
  <si>
    <t>Switch entry rights</t>
  </si>
  <si>
    <t>Switch entry rights (paid one time) cost</t>
  </si>
  <si>
    <t>Payment year of the switch entry rights</t>
  </si>
  <si>
    <t>Number of years of depreciation of the switch entry rights</t>
  </si>
  <si>
    <t>Other CAPEX</t>
  </si>
  <si>
    <t>Other CAPEX related to interoperability activities</t>
  </si>
  <si>
    <t>Payment year of the other CAPEX related to interoperability activities</t>
  </si>
  <si>
    <t>Number of years of depreciation of the other CAPEX related to interoperability activities</t>
  </si>
  <si>
    <t xml:space="preserve">Volume assumptions </t>
  </si>
  <si>
    <t>Average number of active users (90 days)</t>
  </si>
  <si>
    <t>Number of transactions</t>
  </si>
  <si>
    <t>Number of ON US transactions</t>
  </si>
  <si>
    <t>Value of transactions</t>
  </si>
  <si>
    <t>Value of ON US transactions</t>
  </si>
  <si>
    <t>Growth rate of the average number of active users vs N-1</t>
  </si>
  <si>
    <t>Growth rate of number of transactions vs N-1</t>
  </si>
  <si>
    <t>Growth rate of number of ON US transactions vs N-1</t>
  </si>
  <si>
    <t>Growth rate of value of transactions vs N-1</t>
  </si>
  <si>
    <t>Growth rate of value of ON US transactions vs N-1</t>
  </si>
  <si>
    <t>% of sending transactions within the total number of interoperable transactions</t>
  </si>
  <si>
    <t>% of sending transactions within the total value of interoperable transactions</t>
  </si>
  <si>
    <t>Assumptions on revenues generated by interoperable transactions</t>
  </si>
  <si>
    <t>SENDING TRANSACTIONS</t>
  </si>
  <si>
    <t>Fees charged to the customer</t>
  </si>
  <si>
    <t>Percentage charged on a transaction value</t>
  </si>
  <si>
    <t>Fixed amount charged per transaction</t>
  </si>
  <si>
    <t>Interchange received</t>
  </si>
  <si>
    <t>Percentage received on a transaction value</t>
  </si>
  <si>
    <t>Fixed amount received per transaction</t>
  </si>
  <si>
    <t>RECEIVING TRANSACTIONS</t>
  </si>
  <si>
    <t xml:space="preserve">Interchange received </t>
  </si>
  <si>
    <t>Assumptions on transactional costs of interoperable transactions</t>
  </si>
  <si>
    <t>Switching cost paid to the switch operator</t>
  </si>
  <si>
    <t>Percentage paid on a transaction value</t>
  </si>
  <si>
    <t>Fixed amount paid per transaction</t>
  </si>
  <si>
    <t>Interchange cost</t>
  </si>
  <si>
    <t>OTHER TRANSACTIONNAL COSTS (SMS fees, USSD fees, Agent commissions)</t>
  </si>
  <si>
    <t>Distribution network commission for interoperable transactions</t>
  </si>
  <si>
    <t>In % of the total value of W2W interoperable transactions</t>
  </si>
  <si>
    <t>MM channel weighting</t>
  </si>
  <si>
    <t>Telecom costs</t>
  </si>
  <si>
    <t>Number of SMS per transaction</t>
  </si>
  <si>
    <t>Cost per SMS</t>
  </si>
  <si>
    <t>Cost per USSD</t>
  </si>
  <si>
    <t>Volume assumptions</t>
  </si>
  <si>
    <t xml:space="preserve">FEES CHARGED TO CUSTOMER </t>
  </si>
  <si>
    <t>i</t>
  </si>
  <si>
    <t>INTERCHANGE COST</t>
  </si>
  <si>
    <t>Number of SMS</t>
  </si>
  <si>
    <t>Average number of active users</t>
  </si>
  <si>
    <t>INTERCHANGE RECEIVED</t>
  </si>
  <si>
    <t>SWITCHING COST PAID TO THE SWITCH OPERATOR</t>
  </si>
  <si>
    <t>OTHER TRANSACTIONNAL COSTS (SMS &amp; USSD fees)</t>
  </si>
  <si>
    <t>Average number of active users on merchant payments</t>
  </si>
  <si>
    <t>Number of active merchants on payments</t>
  </si>
  <si>
    <t>Growth rate of the average number of active users on merchant payments vs N-1</t>
  </si>
  <si>
    <t>Growth rate of number of active merchants on payments vs N-1</t>
  </si>
  <si>
    <t>TRANSACTIONS WHERE YOU ARE THE ACQUIRER</t>
  </si>
  <si>
    <t>TRANSACTIONS WHERE YOU ARE THE ISSUER</t>
  </si>
  <si>
    <t>Fees charged to merchant (MSF)</t>
  </si>
  <si>
    <t>Fees charged to customer (Markup/Surcharge)</t>
  </si>
  <si>
    <t>Interchange cost paid to merchant MMP</t>
  </si>
  <si>
    <t>Fees charged to Government institution</t>
  </si>
  <si>
    <t>Interchange cost paid to the Government institution MMP</t>
  </si>
  <si>
    <t>Fees charged to the company</t>
  </si>
  <si>
    <t>Interchange cost paid to the company MMP</t>
  </si>
  <si>
    <t>Set your baselines</t>
  </si>
  <si>
    <t>Manager Dashboard: Interoperability KPIs</t>
  </si>
  <si>
    <t>Min</t>
  </si>
  <si>
    <t>Revenue-to-cost ratio for interoperable transactions</t>
  </si>
  <si>
    <t>Interoperable Revenue Growth rate to Cost Growth rate ratio</t>
  </si>
  <si>
    <t>Interoperable transaction frequency to cost ratio</t>
  </si>
  <si>
    <t>Interoperability rate</t>
  </si>
  <si>
    <t>Average Number of MM transactions per active user</t>
  </si>
  <si>
    <t>Average Number of MM interoperable transactions per active user</t>
  </si>
  <si>
    <t>Average Number of active Agents</t>
  </si>
  <si>
    <t>Average Value of MM transactions per active user</t>
  </si>
  <si>
    <t>Average Value of MM interoperable transactions per active user</t>
  </si>
  <si>
    <t>Average Number of active users per Agent</t>
  </si>
  <si>
    <t xml:space="preserve">Average Revenue generated by interoperable transactions per active user </t>
  </si>
  <si>
    <t>Income statement &amp; KPIs of MM interoperable transactions</t>
  </si>
  <si>
    <t>Income statement of MM interoperable transactions</t>
  </si>
  <si>
    <t>Gross Profit</t>
  </si>
  <si>
    <t>Total OPEX</t>
  </si>
  <si>
    <t>Earnings Before Tax</t>
  </si>
  <si>
    <t>Corporate Tax</t>
  </si>
  <si>
    <t>Net income</t>
  </si>
  <si>
    <t>Key KPI of MM interoperable transactions</t>
  </si>
  <si>
    <t>Average Revenue Per Active Interoperable User (90 days)</t>
  </si>
  <si>
    <t>Gross Profit Margin</t>
  </si>
  <si>
    <t>EBITDA</t>
  </si>
  <si>
    <t>Net Profit Margin</t>
  </si>
  <si>
    <t>Global metrics</t>
  </si>
  <si>
    <t>Total Number of MM users</t>
  </si>
  <si>
    <t>Total Average number of active MM users (90 days)</t>
  </si>
  <si>
    <t>Active MM users (90 days) rate</t>
  </si>
  <si>
    <t>Total Number of MM transactions</t>
  </si>
  <si>
    <t>Number of OFF US transactions</t>
  </si>
  <si>
    <t>Total Value of MM transactions</t>
  </si>
  <si>
    <t>Value of OFF US transactions</t>
  </si>
  <si>
    <t>Total Number of interoperable transactions</t>
  </si>
  <si>
    <t>ATM cash out</t>
  </si>
  <si>
    <t>Total Value of interoperable transactions</t>
  </si>
  <si>
    <t>Total Revenues generated by interoperable transactions</t>
  </si>
  <si>
    <t>Total Transactionnal costs of interoperable transactions</t>
  </si>
  <si>
    <t xml:space="preserve">Total of other OPEX related to interoperable transactions </t>
  </si>
  <si>
    <t>Marketing &amp; Communication costs</t>
  </si>
  <si>
    <t>HR costs</t>
  </si>
  <si>
    <t>Equipment maintenance costs</t>
  </si>
  <si>
    <t>Interest costs</t>
  </si>
  <si>
    <t>Other costs</t>
  </si>
  <si>
    <t>Total depreciation</t>
  </si>
  <si>
    <t>Depreciation of switch entry rights</t>
  </si>
  <si>
    <t>Depreciation of other CAPEX related to interoperability activities</t>
  </si>
  <si>
    <t>Global metrics per use case related to interoperable transactions</t>
  </si>
  <si>
    <t>Number of interoperable transactions</t>
  </si>
  <si>
    <t>Number of sending transactions</t>
  </si>
  <si>
    <t>Number of receiving transactions</t>
  </si>
  <si>
    <t>Value of interoperable transactions</t>
  </si>
  <si>
    <t>Value of sending transactions</t>
  </si>
  <si>
    <t>Value of receiving transactions</t>
  </si>
  <si>
    <t>Revenue generated by interoperable transactions</t>
  </si>
  <si>
    <t>Revenue generated by sending transactions</t>
  </si>
  <si>
    <t>Revenue generated by receiving transactions</t>
  </si>
  <si>
    <t>Transactionnal costs generated by interoperable transactions</t>
  </si>
  <si>
    <t>Costs generated by sending transactions</t>
  </si>
  <si>
    <t xml:space="preserve">Interchange cost </t>
  </si>
  <si>
    <t>Costs generated by receiving transactions</t>
  </si>
  <si>
    <t>Other transactionnal costs (SMS fees, USSD fees, Agent commissions)</t>
  </si>
  <si>
    <t>Distribution network commission</t>
  </si>
  <si>
    <t>SMS costs</t>
  </si>
  <si>
    <t>USSD costs</t>
  </si>
  <si>
    <t>Interchange cost paid</t>
  </si>
  <si>
    <t>Number of transactions where the MMP is Acquirer</t>
  </si>
  <si>
    <t>Number of transactions where the MMP is Issuer</t>
  </si>
  <si>
    <t>Value of transactions where the MMP is Acquirer</t>
  </si>
  <si>
    <t>Value of transactions where the MMP is Issuer</t>
  </si>
  <si>
    <t>Number of interoperable transactions where the MMP is Acquirer</t>
  </si>
  <si>
    <t>Number of interoperable transactions where the MMP is Issuer</t>
  </si>
  <si>
    <t>Value of interoperable transactions where the MMP is Acquirer</t>
  </si>
  <si>
    <t>Value of interoperable transactions where the MMP is Issuer</t>
  </si>
  <si>
    <t>Revenue generated by transactions where the MMP is Acquirer</t>
  </si>
  <si>
    <t>Fees charged to the merchant (MSF)</t>
  </si>
  <si>
    <t>Revenue generated by transactions where the MMP is Issuer</t>
  </si>
  <si>
    <t>Fees charged to the customer (Markup/Surcharge)</t>
  </si>
  <si>
    <t>Costs generated by transactions where the MMP is Acquirer</t>
  </si>
  <si>
    <t>Costs generated by transactions where the MMP is Issuer</t>
  </si>
  <si>
    <t>Other transactionnal costs (SMS &amp; USSD fees)</t>
  </si>
  <si>
    <t>Fees charged to the Government institution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</si>
</sst>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 #,##0.00_-;_-* &quot;-&quot;??_-;_-@_-"/>
    <numFmt numFmtId="165" formatCode="_-* #,##0.00\ &quot;€&quot;_-;\-* #,##0.00\ &quot;€&quot;_-;_-* &quot;-&quot;??\ &quot;€&quot;_-;_-@_-"/>
    <numFmt numFmtId="166" formatCode="_ * #,##0_)\ _€_ ;_ * \(#,##0\)\ _€_ ;_ * &quot;-&quot;_)\ _€_ ;_ @_ "/>
    <numFmt numFmtId="167" formatCode="0.0%"/>
    <numFmt numFmtId="168" formatCode="_ * #,##0.0_)\ _€_ ;_ * \(#,##0.0\)\ _€_ ;_ * &quot;-&quot;_)\ _€_ ;_ @_ "/>
    <numFmt numFmtId="169" formatCode="0.000"/>
    <numFmt numFmtId="170" formatCode="_ * #,##0.00_)\ _€_ ;_ * \(#,##0.00\)\ _€_ ;_ * &quot;-&quot;_)\ _€_ ;_ @_ "/>
  </numFmts>
  <fonts count="96">
    <font>
      <sz val="12"/>
      <color theme="1"/>
      <name val="Arial"/>
      <family val="2"/>
      <scheme val="minor"/>
    </font>
    <font>
      <sz val="11"/>
      <color theme="1"/>
      <name val="Arial"/>
      <family val="2"/>
      <scheme val="minor"/>
    </font>
    <font>
      <b/>
      <sz val="11"/>
      <color theme="3"/>
      <name val="Arial"/>
      <family val="2"/>
      <scheme val="minor"/>
    </font>
    <font>
      <b/>
      <sz val="11"/>
      <color theme="1"/>
      <name val="Arial"/>
      <family val="2"/>
      <scheme val="minor"/>
    </font>
    <font>
      <b/>
      <sz val="10"/>
      <color theme="1"/>
      <name val="Arial"/>
      <family val="2"/>
      <scheme val="minor"/>
    </font>
    <font>
      <sz val="10"/>
      <color theme="1"/>
      <name val="Arial"/>
      <family val="2"/>
      <scheme val="minor"/>
    </font>
    <font>
      <sz val="10"/>
      <color rgb="FF000000"/>
      <name val="Calibri"/>
      <family val="2"/>
    </font>
    <font>
      <b/>
      <sz val="9"/>
      <color theme="1"/>
      <name val="Arial"/>
      <family val="2"/>
      <scheme val="minor"/>
    </font>
    <font>
      <sz val="8"/>
      <name val="Arial"/>
      <family val="2"/>
      <scheme val="minor"/>
    </font>
    <font>
      <b/>
      <sz val="8"/>
      <color theme="3"/>
      <name val="Calibri"/>
      <family val="2"/>
    </font>
    <font>
      <b/>
      <sz val="16"/>
      <color theme="0"/>
      <name val="Arial"/>
      <family val="2"/>
      <scheme val="minor"/>
    </font>
    <font>
      <b/>
      <i/>
      <sz val="8"/>
      <color theme="6" tint="-0.249977111117893"/>
      <name val="Arial"/>
      <family val="2"/>
      <scheme val="minor"/>
    </font>
    <font>
      <i/>
      <sz val="8"/>
      <color theme="6" tint="-0.499984740745262"/>
      <name val="Arial"/>
      <family val="2"/>
      <scheme val="minor"/>
    </font>
    <font>
      <sz val="12"/>
      <color theme="1"/>
      <name val="Arial"/>
      <family val="2"/>
      <scheme val="minor"/>
    </font>
    <font>
      <sz val="9"/>
      <color theme="1"/>
      <name val="Arial"/>
      <family val="2"/>
      <scheme val="minor"/>
    </font>
    <font>
      <sz val="8"/>
      <color theme="1"/>
      <name val="Arial"/>
      <family val="2"/>
      <scheme val="minor"/>
    </font>
    <font>
      <b/>
      <sz val="9"/>
      <color theme="3"/>
      <name val="Arial"/>
      <family val="2"/>
      <scheme val="minor"/>
    </font>
    <font>
      <b/>
      <sz val="12"/>
      <color theme="0"/>
      <name val="Arial"/>
      <family val="2"/>
      <scheme val="minor"/>
    </font>
    <font>
      <b/>
      <sz val="12"/>
      <color theme="1"/>
      <name val="Arial"/>
      <family val="2"/>
      <scheme val="minor"/>
    </font>
    <font>
      <sz val="12"/>
      <color theme="0"/>
      <name val="Arial"/>
      <family val="2"/>
      <scheme val="minor"/>
    </font>
    <font>
      <b/>
      <sz val="11"/>
      <color theme="6" tint="-0.499984740745262"/>
      <name val="Arial"/>
      <family val="2"/>
      <scheme val="minor"/>
    </font>
    <font>
      <sz val="8"/>
      <color theme="1" tint="0.499984740745262"/>
      <name val="Arial"/>
      <family val="2"/>
      <scheme val="minor"/>
    </font>
    <font>
      <sz val="9"/>
      <color theme="5" tint="-0.249977111117893"/>
      <name val="Arial"/>
      <family val="2"/>
      <scheme val="minor"/>
    </font>
    <font>
      <b/>
      <sz val="10"/>
      <color theme="6" tint="-0.499984740745262"/>
      <name val="Arial"/>
      <family val="2"/>
      <scheme val="minor"/>
    </font>
    <font>
      <b/>
      <sz val="10"/>
      <color theme="0"/>
      <name val="Arial"/>
      <family val="2"/>
      <scheme val="minor"/>
    </font>
    <font>
      <b/>
      <sz val="10"/>
      <color theme="1" tint="0.499984740745262"/>
      <name val="Arial"/>
      <family val="2"/>
      <scheme val="minor"/>
    </font>
    <font>
      <sz val="8"/>
      <color theme="5" tint="-0.249977111117893"/>
      <name val="Arial"/>
      <family val="2"/>
      <scheme val="minor"/>
    </font>
    <font>
      <sz val="10"/>
      <color theme="1" tint="0.499984740745262"/>
      <name val="Arial"/>
      <family val="2"/>
      <scheme val="minor"/>
    </font>
    <font>
      <i/>
      <sz val="8"/>
      <color theme="1"/>
      <name val="Arial"/>
      <family val="2"/>
      <scheme val="minor"/>
    </font>
    <font>
      <i/>
      <sz val="9"/>
      <color theme="2" tint="-0.499984740745262"/>
      <name val="Arial"/>
      <family val="2"/>
      <scheme val="minor"/>
    </font>
    <font>
      <b/>
      <sz val="6"/>
      <color theme="3"/>
      <name val="Calibri"/>
      <family val="2"/>
    </font>
    <font>
      <b/>
      <sz val="14"/>
      <color theme="4"/>
      <name val="Arial"/>
      <family val="2"/>
      <scheme val="minor"/>
    </font>
    <font>
      <sz val="10"/>
      <color theme="1"/>
      <name val="Calibri"/>
      <family val="2"/>
    </font>
    <font>
      <sz val="8"/>
      <color theme="1"/>
      <name val="Calibri"/>
      <family val="2"/>
    </font>
    <font>
      <b/>
      <sz val="26"/>
      <color theme="1"/>
      <name val="Arial"/>
      <family val="2"/>
      <scheme val="minor"/>
    </font>
    <font>
      <sz val="14"/>
      <color theme="1"/>
      <name val="Arial"/>
      <family val="2"/>
      <scheme val="minor"/>
    </font>
    <font>
      <b/>
      <sz val="12"/>
      <color rgb="FF0070C0"/>
      <name val="Arial"/>
      <family val="2"/>
      <scheme val="minor"/>
    </font>
    <font>
      <i/>
      <sz val="11"/>
      <color theme="1"/>
      <name val="Arial"/>
      <family val="2"/>
      <scheme val="minor"/>
    </font>
    <font>
      <i/>
      <sz val="8"/>
      <color theme="0" tint="-0.499984740745262"/>
      <name val="Arial"/>
      <family val="2"/>
      <scheme val="minor"/>
    </font>
    <font>
      <b/>
      <i/>
      <sz val="10"/>
      <color theme="0" tint="-0.34998626667073579"/>
      <name val="Arial"/>
      <family val="2"/>
      <scheme val="minor"/>
    </font>
    <font>
      <i/>
      <sz val="10"/>
      <color theme="0" tint="-0.34998626667073579"/>
      <name val="Arial"/>
      <family val="2"/>
      <scheme val="minor"/>
    </font>
    <font>
      <sz val="12"/>
      <color rgb="FF0070C0"/>
      <name val="Arial"/>
      <family val="2"/>
      <scheme val="minor"/>
    </font>
    <font>
      <b/>
      <i/>
      <sz val="11"/>
      <color rgb="FF0070C0"/>
      <name val="Arial"/>
      <family val="2"/>
      <scheme val="minor"/>
    </font>
    <font>
      <i/>
      <sz val="11"/>
      <color rgb="FF0070C0"/>
      <name val="Arial"/>
      <family val="2"/>
      <scheme val="minor"/>
    </font>
    <font>
      <sz val="12"/>
      <name val="Arial"/>
      <family val="2"/>
      <scheme val="minor"/>
    </font>
    <font>
      <b/>
      <sz val="9"/>
      <color rgb="FF0070C0"/>
      <name val="Arial"/>
      <family val="2"/>
      <scheme val="minor"/>
    </font>
    <font>
      <b/>
      <sz val="9"/>
      <name val="Arial"/>
      <family val="2"/>
      <scheme val="minor"/>
    </font>
    <font>
      <i/>
      <sz val="8"/>
      <color rgb="FF0070C0"/>
      <name val="Arial"/>
      <family val="2"/>
      <scheme val="minor"/>
    </font>
    <font>
      <b/>
      <sz val="10"/>
      <color rgb="FF0070C0"/>
      <name val="Arial"/>
      <family val="2"/>
      <scheme val="minor"/>
    </font>
    <font>
      <b/>
      <sz val="11"/>
      <color theme="0" tint="-0.499984740745262"/>
      <name val="Arial"/>
      <family val="2"/>
      <scheme val="minor"/>
    </font>
    <font>
      <b/>
      <sz val="9"/>
      <color theme="0" tint="-0.499984740745262"/>
      <name val="Arial"/>
      <family val="2"/>
      <scheme val="minor"/>
    </font>
    <font>
      <i/>
      <sz val="9"/>
      <color theme="0" tint="-0.34998626667073579"/>
      <name val="Arial"/>
      <family val="2"/>
      <scheme val="minor"/>
    </font>
    <font>
      <b/>
      <i/>
      <sz val="9"/>
      <color theme="0" tint="-0.34998626667073579"/>
      <name val="Arial"/>
      <family val="2"/>
      <scheme val="minor"/>
    </font>
    <font>
      <b/>
      <i/>
      <sz val="9"/>
      <color rgb="FF0070C0"/>
      <name val="Arial"/>
      <family val="2"/>
      <scheme val="minor"/>
    </font>
    <font>
      <sz val="9"/>
      <color theme="0" tint="-0.499984740745262"/>
      <name val="Arial"/>
      <family val="2"/>
      <scheme val="minor"/>
    </font>
    <font>
      <sz val="9"/>
      <color rgb="FF0070C0"/>
      <name val="Arial"/>
      <family val="2"/>
      <scheme val="minor"/>
    </font>
    <font>
      <sz val="9"/>
      <name val="Arial"/>
      <family val="2"/>
      <scheme val="minor"/>
    </font>
    <font>
      <sz val="9"/>
      <color theme="0"/>
      <name val="Arial"/>
      <family val="2"/>
      <scheme val="minor"/>
    </font>
    <font>
      <b/>
      <sz val="8"/>
      <color theme="1"/>
      <name val="Arial"/>
      <family val="2"/>
      <scheme val="minor"/>
    </font>
    <font>
      <b/>
      <i/>
      <sz val="8"/>
      <color rgb="FF0070C0"/>
      <name val="Arial"/>
      <family val="2"/>
      <scheme val="minor"/>
    </font>
    <font>
      <b/>
      <sz val="10"/>
      <name val="Arial"/>
      <family val="2"/>
      <scheme val="minor"/>
    </font>
    <font>
      <sz val="9"/>
      <color theme="4"/>
      <name val="Arial"/>
      <family val="2"/>
      <scheme val="minor"/>
    </font>
    <font>
      <sz val="12"/>
      <color rgb="FFCC3399"/>
      <name val="Arial"/>
      <family val="2"/>
      <scheme val="minor"/>
    </font>
    <font>
      <sz val="12"/>
      <color rgb="FF00B050"/>
      <name val="Arial"/>
      <family val="2"/>
      <scheme val="minor"/>
    </font>
    <font>
      <sz val="12"/>
      <color theme="1" tint="0.249977111117893"/>
      <name val="Arial"/>
      <family val="2"/>
      <scheme val="minor"/>
    </font>
    <font>
      <b/>
      <i/>
      <u/>
      <sz val="12"/>
      <name val="Arial"/>
      <family val="2"/>
      <scheme val="minor"/>
    </font>
    <font>
      <sz val="12"/>
      <color rgb="FF404040"/>
      <name val="Arial"/>
      <family val="2"/>
      <scheme val="minor"/>
    </font>
    <font>
      <b/>
      <sz val="12"/>
      <name val="Arial"/>
      <family val="2"/>
      <scheme val="minor"/>
    </font>
    <font>
      <b/>
      <sz val="11"/>
      <color theme="0"/>
      <name val="Arial"/>
      <family val="2"/>
      <scheme val="minor"/>
    </font>
    <font>
      <sz val="9"/>
      <color indexed="81"/>
      <name val="Tahoma"/>
      <family val="2"/>
    </font>
    <font>
      <b/>
      <sz val="14"/>
      <color theme="0"/>
      <name val="Arial"/>
      <family val="2"/>
      <scheme val="minor"/>
    </font>
    <font>
      <b/>
      <sz val="26"/>
      <color theme="0"/>
      <name val="Arial"/>
      <family val="2"/>
      <scheme val="minor"/>
    </font>
    <font>
      <b/>
      <sz val="45"/>
      <color theme="0"/>
      <name val="Calibri (Corps)"/>
    </font>
    <font>
      <sz val="12"/>
      <color theme="6"/>
      <name val="Arial"/>
      <family val="2"/>
      <scheme val="minor"/>
    </font>
    <font>
      <b/>
      <sz val="14"/>
      <name val="Arial"/>
      <family val="2"/>
      <scheme val="minor"/>
    </font>
    <font>
      <b/>
      <sz val="12"/>
      <color theme="8"/>
      <name val="Arial"/>
      <family val="2"/>
      <scheme val="minor"/>
    </font>
    <font>
      <sz val="12"/>
      <color theme="8"/>
      <name val="Arial"/>
      <family val="2"/>
      <scheme val="minor"/>
    </font>
    <font>
      <b/>
      <sz val="24"/>
      <color theme="0"/>
      <name val="Arial"/>
      <family val="2"/>
      <scheme val="minor"/>
    </font>
    <font>
      <b/>
      <sz val="10"/>
      <color theme="7"/>
      <name val="Arial"/>
      <family val="2"/>
      <scheme val="minor"/>
    </font>
    <font>
      <sz val="10"/>
      <color theme="7"/>
      <name val="Arial"/>
      <family val="2"/>
      <scheme val="minor"/>
    </font>
    <font>
      <b/>
      <sz val="10"/>
      <color theme="8"/>
      <name val="Arial"/>
      <family val="2"/>
      <scheme val="minor"/>
    </font>
    <font>
      <sz val="10"/>
      <color theme="8"/>
      <name val="Arial"/>
      <family val="2"/>
      <scheme val="minor"/>
    </font>
    <font>
      <b/>
      <sz val="9"/>
      <color theme="7"/>
      <name val="Arial"/>
      <family val="2"/>
      <scheme val="minor"/>
    </font>
    <font>
      <b/>
      <i/>
      <sz val="8"/>
      <color theme="4"/>
      <name val="Arial"/>
      <family val="2"/>
      <scheme val="minor"/>
    </font>
    <font>
      <sz val="12"/>
      <color theme="4"/>
      <name val="Arial"/>
      <family val="2"/>
      <scheme val="minor"/>
    </font>
    <font>
      <b/>
      <i/>
      <sz val="9"/>
      <color theme="4"/>
      <name val="Arial"/>
      <family val="2"/>
      <scheme val="minor"/>
    </font>
    <font>
      <b/>
      <sz val="9"/>
      <color theme="0"/>
      <name val="Arial"/>
      <family val="2"/>
      <scheme val="minor"/>
    </font>
    <font>
      <sz val="10"/>
      <color theme="0"/>
      <name val="Arial"/>
      <family val="2"/>
      <scheme val="minor"/>
    </font>
    <font>
      <b/>
      <sz val="20"/>
      <color theme="0"/>
      <name val="Arial"/>
      <family val="2"/>
      <scheme val="minor"/>
    </font>
    <font>
      <sz val="14"/>
      <color theme="0"/>
      <name val="Arial"/>
      <family val="2"/>
      <scheme val="minor"/>
    </font>
    <font>
      <i/>
      <sz val="11"/>
      <color theme="0"/>
      <name val="Arial"/>
      <family val="2"/>
      <scheme val="minor"/>
    </font>
    <font>
      <sz val="13"/>
      <color theme="0"/>
      <name val="Arial"/>
      <family val="2"/>
      <scheme val="minor"/>
    </font>
    <font>
      <i/>
      <sz val="13"/>
      <color theme="0"/>
      <name val="Arial"/>
      <family val="2"/>
      <scheme val="minor"/>
    </font>
    <font>
      <sz val="16"/>
      <name val="Arial"/>
      <family val="2"/>
      <scheme val="minor"/>
    </font>
    <font>
      <sz val="11"/>
      <color theme="0"/>
      <name val="Arial"/>
      <family val="2"/>
      <scheme val="minor"/>
    </font>
    <font>
      <sz val="11"/>
      <color indexed="81"/>
      <name val="Tahoma"/>
      <family val="2"/>
    </font>
  </fonts>
  <fills count="9">
    <fill>
      <patternFill patternType="none"/>
    </fill>
    <fill>
      <patternFill patternType="gray125"/>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theme="4"/>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s>
  <borders count="2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style="thin">
        <color theme="0" tint="-4.9989318521683403E-2"/>
      </left>
      <right/>
      <top/>
      <bottom/>
      <diagonal/>
    </border>
    <border>
      <left style="thin">
        <color theme="0" tint="-4.9989318521683403E-2"/>
      </left>
      <right/>
      <top/>
      <bottom style="thin">
        <color theme="0" tint="-4.9989318521683403E-2"/>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
      <left/>
      <right style="thin">
        <color theme="0" tint="-4.9989318521683403E-2"/>
      </right>
      <top style="thin">
        <color theme="0" tint="-4.9989318521683403E-2"/>
      </top>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medium">
        <color theme="0"/>
      </left>
      <right style="medium">
        <color theme="0"/>
      </right>
      <top style="medium">
        <color theme="0"/>
      </top>
      <bottom style="thin">
        <color theme="0"/>
      </bottom>
      <diagonal/>
    </border>
    <border>
      <left style="medium">
        <color theme="0"/>
      </left>
      <right style="medium">
        <color theme="0"/>
      </right>
      <top style="thin">
        <color theme="0"/>
      </top>
      <bottom style="thin">
        <color theme="0"/>
      </bottom>
      <diagonal/>
    </border>
    <border>
      <left style="medium">
        <color theme="0"/>
      </left>
      <right style="medium">
        <color theme="0"/>
      </right>
      <top style="thin">
        <color theme="0"/>
      </top>
      <bottom style="medium">
        <color theme="0"/>
      </bottom>
      <diagonal/>
    </border>
    <border>
      <left style="dotted">
        <color theme="0"/>
      </left>
      <right style="dotted">
        <color theme="0"/>
      </right>
      <top style="dotted">
        <color theme="0"/>
      </top>
      <bottom style="dotted">
        <color theme="0"/>
      </bottom>
      <diagonal/>
    </border>
    <border>
      <left style="medium">
        <color theme="0"/>
      </left>
      <right/>
      <top style="medium">
        <color theme="0"/>
      </top>
      <bottom style="thin">
        <color theme="0"/>
      </bottom>
      <diagonal/>
    </border>
    <border>
      <left/>
      <right/>
      <top style="medium">
        <color theme="0"/>
      </top>
      <bottom style="thin">
        <color theme="0"/>
      </bottom>
      <diagonal/>
    </border>
    <border>
      <left/>
      <right style="medium">
        <color theme="0"/>
      </right>
      <top style="medium">
        <color theme="0"/>
      </top>
      <bottom style="thin">
        <color theme="0"/>
      </bottom>
      <diagonal/>
    </border>
    <border>
      <left style="dotted">
        <color theme="0"/>
      </left>
      <right/>
      <top style="thin">
        <color theme="0"/>
      </top>
      <bottom style="dotted">
        <color theme="0"/>
      </bottom>
      <diagonal/>
    </border>
    <border>
      <left/>
      <right/>
      <top style="thin">
        <color theme="0"/>
      </top>
      <bottom style="dotted">
        <color theme="0"/>
      </bottom>
      <diagonal/>
    </border>
    <border>
      <left/>
      <right style="dotted">
        <color theme="0"/>
      </right>
      <top style="thin">
        <color theme="0"/>
      </top>
      <bottom style="dotted">
        <color theme="0"/>
      </bottom>
      <diagonal/>
    </border>
    <border>
      <left/>
      <right/>
      <top style="thin">
        <color theme="0"/>
      </top>
      <bottom/>
      <diagonal/>
    </border>
    <border>
      <left style="thin">
        <color indexed="64"/>
      </left>
      <right style="thin">
        <color indexed="64"/>
      </right>
      <top style="thin">
        <color indexed="64"/>
      </top>
      <bottom style="thin">
        <color indexed="64"/>
      </bottom>
      <diagonal/>
    </border>
  </borders>
  <cellStyleXfs count="5">
    <xf numFmtId="0" fontId="0" fillId="0" borderId="0"/>
    <xf numFmtId="9" fontId="13"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cellStyleXfs>
  <cellXfs count="248">
    <xf numFmtId="0" fontId="0" fillId="0" borderId="0" xfId="0"/>
    <xf numFmtId="0" fontId="4" fillId="0" borderId="0" xfId="0" applyFont="1"/>
    <xf numFmtId="0" fontId="5" fillId="0" borderId="0" xfId="0" applyFont="1"/>
    <xf numFmtId="0" fontId="6" fillId="2" borderId="1" xfId="0" applyFont="1" applyFill="1" applyBorder="1" applyAlignment="1">
      <alignment horizontal="left"/>
    </xf>
    <xf numFmtId="0" fontId="6" fillId="2" borderId="1" xfId="0" applyFont="1" applyFill="1" applyBorder="1"/>
    <xf numFmtId="0" fontId="7" fillId="0" borderId="0" xfId="0" applyFont="1"/>
    <xf numFmtId="0" fontId="7" fillId="0" borderId="0" xfId="0" applyFont="1" applyAlignment="1">
      <alignment horizontal="left" vertical="center" indent="11"/>
    </xf>
    <xf numFmtId="3" fontId="7" fillId="0" borderId="0" xfId="0" applyNumberFormat="1" applyFont="1" applyAlignment="1">
      <alignment horizontal="right"/>
    </xf>
    <xf numFmtId="0" fontId="5" fillId="0" borderId="0" xfId="0" applyFont="1" applyAlignment="1">
      <alignment horizontal="center" vertical="center"/>
    </xf>
    <xf numFmtId="0" fontId="9" fillId="2" borderId="1" xfId="0" applyFont="1" applyFill="1" applyBorder="1" applyAlignment="1">
      <alignment horizontal="center" vertical="center"/>
    </xf>
    <xf numFmtId="0" fontId="2" fillId="0" borderId="0" xfId="0" applyFont="1"/>
    <xf numFmtId="0" fontId="3" fillId="0" borderId="0" xfId="0" applyFont="1" applyAlignment="1">
      <alignment horizontal="center" vertical="center"/>
    </xf>
    <xf numFmtId="0" fontId="11" fillId="0" borderId="0" xfId="0" applyFont="1" applyAlignment="1">
      <alignment horizontal="center" vertical="center"/>
    </xf>
    <xf numFmtId="0" fontId="0" fillId="0" borderId="0" xfId="0" applyAlignment="1">
      <alignment vertical="center"/>
    </xf>
    <xf numFmtId="0" fontId="4" fillId="0" borderId="0" xfId="0" applyFont="1" applyAlignment="1">
      <alignment horizontal="right"/>
    </xf>
    <xf numFmtId="0" fontId="0" fillId="0" borderId="0" xfId="0" applyAlignment="1">
      <alignment horizontal="right"/>
    </xf>
    <xf numFmtId="9" fontId="15" fillId="0" borderId="0" xfId="0" applyNumberFormat="1" applyFont="1" applyAlignment="1">
      <alignment horizontal="left"/>
    </xf>
    <xf numFmtId="9" fontId="16" fillId="0" borderId="0" xfId="0" applyNumberFormat="1" applyFont="1"/>
    <xf numFmtId="0" fontId="12" fillId="0" borderId="2" xfId="0" applyFont="1" applyBorder="1" applyAlignment="1">
      <alignment horizontal="center" vertical="center"/>
    </xf>
    <xf numFmtId="0" fontId="4" fillId="0" borderId="0" xfId="0" applyFont="1" applyAlignment="1">
      <alignment horizontal="center" vertical="center"/>
    </xf>
    <xf numFmtId="0" fontId="20" fillId="0" borderId="0" xfId="0" applyFont="1" applyAlignment="1">
      <alignment vertical="center"/>
    </xf>
    <xf numFmtId="0" fontId="0" fillId="0" borderId="0" xfId="0" applyAlignment="1">
      <alignment horizontal="center"/>
    </xf>
    <xf numFmtId="0" fontId="30" fillId="2" borderId="1" xfId="0" applyFont="1" applyFill="1" applyBorder="1" applyAlignment="1">
      <alignment horizontal="center" vertical="center"/>
    </xf>
    <xf numFmtId="0" fontId="31" fillId="0" borderId="0" xfId="0" applyFont="1" applyAlignment="1">
      <alignment horizontal="center" vertical="center"/>
    </xf>
    <xf numFmtId="0" fontId="32" fillId="2" borderId="1" xfId="0" applyFont="1" applyFill="1" applyBorder="1"/>
    <xf numFmtId="0" fontId="33" fillId="2" borderId="1" xfId="0" applyFont="1" applyFill="1" applyBorder="1" applyAlignment="1">
      <alignment horizontal="left" indent="1"/>
    </xf>
    <xf numFmtId="0" fontId="15" fillId="0" borderId="0" xfId="0" applyFont="1"/>
    <xf numFmtId="0" fontId="18" fillId="0" borderId="0" xfId="0" applyFont="1" applyAlignment="1">
      <alignment horizontal="center" vertical="center" wrapText="1"/>
    </xf>
    <xf numFmtId="0" fontId="18" fillId="0" borderId="0" xfId="0" applyFont="1" applyAlignment="1">
      <alignment horizontal="center" vertical="center"/>
    </xf>
    <xf numFmtId="0" fontId="18" fillId="0" borderId="0" xfId="0" applyFont="1"/>
    <xf numFmtId="0" fontId="34" fillId="0" borderId="0" xfId="0" applyFont="1"/>
    <xf numFmtId="0" fontId="35" fillId="0" borderId="0" xfId="0" applyFont="1"/>
    <xf numFmtId="0" fontId="3" fillId="0" borderId="0" xfId="0" applyFont="1"/>
    <xf numFmtId="0" fontId="0" fillId="0" borderId="0" xfId="0" applyAlignment="1">
      <alignment horizontal="center" vertical="center"/>
    </xf>
    <xf numFmtId="0" fontId="37" fillId="0" borderId="0" xfId="0" applyFont="1"/>
    <xf numFmtId="0" fontId="38" fillId="0" borderId="0" xfId="0" applyFont="1"/>
    <xf numFmtId="0" fontId="40" fillId="0" borderId="0" xfId="0" applyFont="1" applyAlignment="1">
      <alignment horizontal="left"/>
    </xf>
    <xf numFmtId="0" fontId="42" fillId="0" borderId="0" xfId="0" applyFont="1"/>
    <xf numFmtId="0" fontId="43" fillId="0" borderId="0" xfId="0" applyFont="1"/>
    <xf numFmtId="166" fontId="38" fillId="0" borderId="0" xfId="0" applyNumberFormat="1" applyFont="1" applyAlignment="1">
      <alignment horizontal="center" vertical="center"/>
    </xf>
    <xf numFmtId="0" fontId="0" fillId="0" borderId="0" xfId="0" applyAlignment="1">
      <alignment horizontal="left" vertical="center"/>
    </xf>
    <xf numFmtId="0" fontId="15" fillId="0" borderId="0" xfId="0" applyFont="1" applyAlignment="1">
      <alignment horizontal="left" vertical="center"/>
    </xf>
    <xf numFmtId="0" fontId="14" fillId="0" borderId="2" xfId="0" applyFont="1" applyBorder="1" applyAlignment="1">
      <alignment horizontal="left" vertical="center"/>
    </xf>
    <xf numFmtId="166" fontId="5" fillId="0" borderId="2" xfId="0" applyNumberFormat="1" applyFont="1" applyBorder="1" applyAlignment="1">
      <alignment vertical="center"/>
    </xf>
    <xf numFmtId="166" fontId="4" fillId="0" borderId="2" xfId="0" applyNumberFormat="1" applyFont="1" applyBorder="1" applyAlignment="1">
      <alignment vertical="center"/>
    </xf>
    <xf numFmtId="0" fontId="29" fillId="0" borderId="0" xfId="0" applyFont="1" applyAlignment="1">
      <alignment horizontal="left" vertical="center"/>
    </xf>
    <xf numFmtId="0" fontId="26" fillId="0" borderId="2" xfId="0" applyFont="1" applyBorder="1" applyAlignment="1">
      <alignment horizontal="right" vertical="center"/>
    </xf>
    <xf numFmtId="166" fontId="22" fillId="0" borderId="2" xfId="1" applyNumberFormat="1" applyFont="1" applyBorder="1" applyAlignment="1">
      <alignment vertical="center"/>
    </xf>
    <xf numFmtId="0" fontId="5" fillId="0" borderId="0" xfId="0" applyFont="1" applyAlignment="1">
      <alignment horizontal="left" vertical="center"/>
    </xf>
    <xf numFmtId="0" fontId="15" fillId="0" borderId="0" xfId="0" applyFont="1" applyAlignment="1">
      <alignment vertical="center"/>
    </xf>
    <xf numFmtId="9" fontId="21" fillId="0" borderId="0" xfId="1" applyFont="1" applyFill="1" applyBorder="1" applyAlignment="1">
      <alignment vertical="center"/>
    </xf>
    <xf numFmtId="166" fontId="23" fillId="0" borderId="0" xfId="0" applyNumberFormat="1" applyFont="1" applyAlignment="1">
      <alignment vertical="center"/>
    </xf>
    <xf numFmtId="166" fontId="4" fillId="3" borderId="2" xfId="0" applyNumberFormat="1" applyFont="1" applyFill="1" applyBorder="1" applyAlignment="1">
      <alignment vertical="center"/>
    </xf>
    <xf numFmtId="0" fontId="14" fillId="0" borderId="2" xfId="0" applyFont="1" applyBorder="1" applyAlignment="1">
      <alignment horizontal="left" vertical="center" wrapText="1" indent="2"/>
    </xf>
    <xf numFmtId="166" fontId="4" fillId="0" borderId="0" xfId="0" applyNumberFormat="1" applyFont="1" applyAlignment="1">
      <alignment vertical="center"/>
    </xf>
    <xf numFmtId="0" fontId="14" fillId="0" borderId="2" xfId="0" applyFont="1" applyBorder="1" applyAlignment="1">
      <alignment horizontal="left" vertical="center" wrapText="1" indent="3"/>
    </xf>
    <xf numFmtId="0" fontId="14" fillId="0" borderId="2" xfId="0" applyFont="1" applyBorder="1" applyAlignment="1">
      <alignment horizontal="left" vertical="center" wrapText="1" indent="5"/>
    </xf>
    <xf numFmtId="0" fontId="46" fillId="0" borderId="2" xfId="0" applyFont="1" applyBorder="1" applyAlignment="1">
      <alignment horizontal="left" vertical="center" wrapText="1" indent="3"/>
    </xf>
    <xf numFmtId="166" fontId="48" fillId="0" borderId="0" xfId="0" applyNumberFormat="1" applyFont="1" applyAlignment="1">
      <alignment vertical="center"/>
    </xf>
    <xf numFmtId="0" fontId="41" fillId="0" borderId="0" xfId="0" applyFont="1" applyAlignment="1">
      <alignment horizontal="left" vertical="center"/>
    </xf>
    <xf numFmtId="0" fontId="41" fillId="0" borderId="0" xfId="0" applyFont="1" applyAlignment="1">
      <alignment vertical="center"/>
    </xf>
    <xf numFmtId="0" fontId="7" fillId="0" borderId="2" xfId="0" applyFont="1" applyBorder="1" applyAlignment="1">
      <alignment horizontal="left" vertical="center" wrapText="1" indent="2"/>
    </xf>
    <xf numFmtId="0" fontId="18" fillId="0" borderId="0" xfId="0" applyFont="1" applyAlignment="1">
      <alignment horizontal="left" vertical="center"/>
    </xf>
    <xf numFmtId="0" fontId="18" fillId="0" borderId="0" xfId="0" applyFont="1" applyAlignment="1">
      <alignment vertical="center"/>
    </xf>
    <xf numFmtId="0" fontId="14" fillId="0" borderId="0" xfId="0" applyFont="1" applyAlignment="1">
      <alignment horizontal="left" vertical="center" wrapText="1"/>
    </xf>
    <xf numFmtId="0" fontId="49" fillId="0" borderId="0" xfId="0" applyFont="1"/>
    <xf numFmtId="0" fontId="50" fillId="0" borderId="0" xfId="0" applyFont="1"/>
    <xf numFmtId="0" fontId="14" fillId="0" borderId="0" xfId="0" applyFont="1"/>
    <xf numFmtId="0" fontId="50" fillId="0" borderId="0" xfId="0" applyFont="1" applyAlignment="1">
      <alignment horizontal="left"/>
    </xf>
    <xf numFmtId="0" fontId="51" fillId="0" borderId="0" xfId="0" applyFont="1" applyAlignment="1">
      <alignment horizontal="left"/>
    </xf>
    <xf numFmtId="0" fontId="0" fillId="0" borderId="0" xfId="0" applyAlignment="1">
      <alignment horizontal="left"/>
    </xf>
    <xf numFmtId="0" fontId="52" fillId="0" borderId="0" xfId="0" applyFont="1" applyAlignment="1">
      <alignment horizontal="left"/>
    </xf>
    <xf numFmtId="0" fontId="14" fillId="0" borderId="3" xfId="0" applyFont="1" applyBorder="1" applyAlignment="1">
      <alignment horizontal="left"/>
    </xf>
    <xf numFmtId="0" fontId="45" fillId="0" borderId="0" xfId="0" applyFont="1"/>
    <xf numFmtId="0" fontId="53" fillId="0" borderId="0" xfId="0" applyFont="1" applyAlignment="1">
      <alignment horizontal="left"/>
    </xf>
    <xf numFmtId="0" fontId="54" fillId="0" borderId="3" xfId="0" applyFont="1" applyBorder="1" applyAlignment="1">
      <alignment horizontal="left"/>
    </xf>
    <xf numFmtId="0" fontId="55" fillId="0" borderId="0" xfId="0" applyFont="1"/>
    <xf numFmtId="0" fontId="14" fillId="0" borderId="0" xfId="0" applyFont="1" applyAlignment="1">
      <alignment horizontal="left" indent="3"/>
    </xf>
    <xf numFmtId="0" fontId="55" fillId="0" borderId="0" xfId="0" applyFont="1" applyAlignment="1">
      <alignment horizontal="left"/>
    </xf>
    <xf numFmtId="0" fontId="54" fillId="0" borderId="0" xfId="0" applyFont="1"/>
    <xf numFmtId="0" fontId="57" fillId="0" borderId="3" xfId="0" applyFont="1" applyBorder="1" applyAlignment="1">
      <alignment horizontal="left"/>
    </xf>
    <xf numFmtId="0" fontId="7" fillId="0" borderId="0" xfId="0" applyFont="1" applyAlignment="1">
      <alignment horizontal="left"/>
    </xf>
    <xf numFmtId="0" fontId="14" fillId="0" borderId="0" xfId="0" applyFont="1" applyAlignment="1">
      <alignment horizontal="left"/>
    </xf>
    <xf numFmtId="0" fontId="54" fillId="0" borderId="0" xfId="0" applyFont="1" applyAlignment="1">
      <alignment horizontal="left"/>
    </xf>
    <xf numFmtId="0" fontId="28" fillId="0" borderId="0" xfId="0" applyFont="1"/>
    <xf numFmtId="0" fontId="58" fillId="0" borderId="0" xfId="0" applyFont="1"/>
    <xf numFmtId="0" fontId="59" fillId="0" borderId="0" xfId="0" applyFont="1"/>
    <xf numFmtId="0" fontId="47" fillId="0" borderId="0" xfId="0" applyFont="1"/>
    <xf numFmtId="3" fontId="51" fillId="0" borderId="0" xfId="0" applyNumberFormat="1" applyFont="1" applyAlignment="1">
      <alignment horizontal="left"/>
    </xf>
    <xf numFmtId="166" fontId="25" fillId="2" borderId="2" xfId="0" applyNumberFormat="1" applyFont="1" applyFill="1" applyBorder="1" applyAlignment="1">
      <alignment vertical="center"/>
    </xf>
    <xf numFmtId="166" fontId="25" fillId="2" borderId="2" xfId="0" applyNumberFormat="1" applyFont="1" applyFill="1" applyBorder="1" applyAlignment="1">
      <alignment horizontal="left" vertical="center" indent="3"/>
    </xf>
    <xf numFmtId="166" fontId="25" fillId="0" borderId="2" xfId="0" applyNumberFormat="1" applyFont="1" applyBorder="1" applyAlignment="1">
      <alignment horizontal="left" vertical="center" indent="3"/>
    </xf>
    <xf numFmtId="0" fontId="24" fillId="0" borderId="0" xfId="0" applyFont="1" applyAlignment="1">
      <alignment horizontal="left" vertical="center"/>
    </xf>
    <xf numFmtId="0" fontId="24" fillId="0" borderId="0" xfId="0" applyFont="1" applyAlignment="1">
      <alignment vertical="center"/>
    </xf>
    <xf numFmtId="166" fontId="25" fillId="2" borderId="2" xfId="0" applyNumberFormat="1" applyFont="1" applyFill="1" applyBorder="1" applyAlignment="1">
      <alignment horizontal="left" vertical="center"/>
    </xf>
    <xf numFmtId="0" fontId="44" fillId="0" borderId="0" xfId="0" applyFont="1" applyAlignment="1">
      <alignment vertical="center"/>
    </xf>
    <xf numFmtId="0" fontId="44" fillId="0" borderId="0" xfId="0" applyFont="1" applyAlignment="1">
      <alignment horizontal="left" vertical="center"/>
    </xf>
    <xf numFmtId="166" fontId="60" fillId="3" borderId="2" xfId="0" applyNumberFormat="1" applyFont="1" applyFill="1" applyBorder="1" applyAlignment="1">
      <alignment horizontal="left" vertical="center"/>
    </xf>
    <xf numFmtId="166" fontId="27" fillId="2" borderId="2" xfId="0" applyNumberFormat="1" applyFont="1" applyFill="1" applyBorder="1" applyAlignment="1">
      <alignment horizontal="right" vertical="center" indent="3"/>
    </xf>
    <xf numFmtId="166" fontId="27" fillId="2" borderId="2" xfId="0" applyNumberFormat="1" applyFont="1" applyFill="1" applyBorder="1" applyAlignment="1">
      <alignment vertical="center"/>
    </xf>
    <xf numFmtId="166" fontId="60" fillId="3" borderId="2" xfId="0" applyNumberFormat="1" applyFont="1" applyFill="1" applyBorder="1" applyAlignment="1">
      <alignment vertical="center"/>
    </xf>
    <xf numFmtId="0" fontId="14" fillId="0" borderId="2" xfId="0" applyFont="1" applyBorder="1" applyAlignment="1">
      <alignment horizontal="left" vertical="center" indent="3"/>
    </xf>
    <xf numFmtId="0" fontId="17" fillId="0" borderId="0" xfId="0" applyFont="1" applyAlignment="1">
      <alignment vertical="center"/>
    </xf>
    <xf numFmtId="0" fontId="19" fillId="0" borderId="0" xfId="0" applyFont="1" applyAlignment="1">
      <alignment vertical="center"/>
    </xf>
    <xf numFmtId="0" fontId="57" fillId="0" borderId="0" xfId="0" applyFont="1" applyAlignment="1">
      <alignment horizontal="left"/>
    </xf>
    <xf numFmtId="166" fontId="25" fillId="2" borderId="0" xfId="0" applyNumberFormat="1" applyFont="1" applyFill="1" applyAlignment="1">
      <alignment horizontal="left" vertical="center" indent="3"/>
    </xf>
    <xf numFmtId="166" fontId="14" fillId="0" borderId="2" xfId="0" applyNumberFormat="1" applyFont="1" applyBorder="1" applyAlignment="1">
      <alignment vertical="center"/>
    </xf>
    <xf numFmtId="9" fontId="61" fillId="0" borderId="2" xfId="1" applyFont="1" applyBorder="1" applyAlignment="1">
      <alignment vertical="center"/>
    </xf>
    <xf numFmtId="166" fontId="7" fillId="0" borderId="2" xfId="0" applyNumberFormat="1" applyFont="1" applyBorder="1" applyAlignment="1">
      <alignment vertical="center"/>
    </xf>
    <xf numFmtId="0" fontId="14" fillId="0" borderId="0" xfId="0" applyFont="1" applyAlignment="1">
      <alignment horizontal="left" vertical="center"/>
    </xf>
    <xf numFmtId="9" fontId="4" fillId="3" borderId="2" xfId="1" applyFont="1" applyFill="1" applyBorder="1" applyAlignment="1">
      <alignment vertical="center"/>
    </xf>
    <xf numFmtId="166" fontId="25" fillId="2" borderId="0" xfId="0" applyNumberFormat="1" applyFont="1" applyFill="1" applyAlignment="1">
      <alignment horizontal="left" vertical="center"/>
    </xf>
    <xf numFmtId="9" fontId="0" fillId="0" borderId="0" xfId="1" applyFont="1" applyAlignment="1">
      <alignment horizontal="left" vertical="center"/>
    </xf>
    <xf numFmtId="9" fontId="25" fillId="2" borderId="2" xfId="1" applyFont="1" applyFill="1" applyBorder="1" applyAlignment="1">
      <alignment vertical="center"/>
    </xf>
    <xf numFmtId="9" fontId="25" fillId="2" borderId="0" xfId="1" applyFont="1" applyFill="1" applyBorder="1" applyAlignment="1">
      <alignment vertical="center"/>
    </xf>
    <xf numFmtId="0" fontId="0" fillId="0" borderId="4" xfId="0" applyBorder="1" applyAlignment="1">
      <alignment vertical="center"/>
    </xf>
    <xf numFmtId="0" fontId="41" fillId="0" borderId="3" xfId="0" applyFont="1" applyBorder="1" applyAlignment="1">
      <alignment vertical="center" wrapText="1"/>
    </xf>
    <xf numFmtId="0" fontId="62" fillId="0" borderId="14" xfId="0" applyFont="1" applyBorder="1" applyAlignment="1">
      <alignment vertical="center" wrapText="1"/>
    </xf>
    <xf numFmtId="0" fontId="62" fillId="0" borderId="9" xfId="0" applyFont="1" applyBorder="1" applyAlignment="1">
      <alignment vertical="center"/>
    </xf>
    <xf numFmtId="0" fontId="41" fillId="0" borderId="10" xfId="0" applyFont="1" applyBorder="1" applyAlignment="1">
      <alignment vertical="center" wrapText="1"/>
    </xf>
    <xf numFmtId="0" fontId="41" fillId="0" borderId="7" xfId="0" applyFont="1" applyBorder="1" applyAlignment="1">
      <alignment vertical="center" wrapText="1"/>
    </xf>
    <xf numFmtId="0" fontId="63" fillId="0" borderId="7" xfId="0" applyFont="1" applyBorder="1" applyAlignment="1">
      <alignment vertical="center" wrapText="1"/>
    </xf>
    <xf numFmtId="0" fontId="63" fillId="0" borderId="14" xfId="0" applyFont="1" applyBorder="1" applyAlignment="1">
      <alignment vertical="center" wrapText="1"/>
    </xf>
    <xf numFmtId="0" fontId="63" fillId="0" borderId="14" xfId="0" applyFont="1" applyBorder="1" applyAlignment="1">
      <alignment vertical="center"/>
    </xf>
    <xf numFmtId="0" fontId="36" fillId="0" borderId="0" xfId="0" applyFont="1" applyAlignment="1">
      <alignment horizontal="center" vertical="center"/>
    </xf>
    <xf numFmtId="0" fontId="64" fillId="0" borderId="0" xfId="0" applyFont="1" applyAlignment="1">
      <alignment vertical="center"/>
    </xf>
    <xf numFmtId="166" fontId="14" fillId="0" borderId="0" xfId="0" applyNumberFormat="1" applyFont="1" applyAlignment="1">
      <alignment vertical="center"/>
    </xf>
    <xf numFmtId="0" fontId="65" fillId="0" borderId="0" xfId="0" applyFont="1" applyAlignment="1">
      <alignment vertical="center"/>
    </xf>
    <xf numFmtId="0" fontId="0" fillId="4" borderId="0" xfId="0" applyFill="1" applyAlignment="1">
      <alignment vertical="center"/>
    </xf>
    <xf numFmtId="0" fontId="0" fillId="4" borderId="0" xfId="0" applyFill="1" applyAlignment="1">
      <alignment horizontal="center" vertical="center"/>
    </xf>
    <xf numFmtId="0" fontId="66" fillId="0" borderId="0" xfId="0" applyFont="1" applyAlignment="1">
      <alignment horizontal="left" vertical="center" wrapText="1"/>
    </xf>
    <xf numFmtId="0" fontId="64" fillId="0" borderId="0" xfId="0" applyFont="1" applyAlignment="1">
      <alignment horizontal="left" vertical="center"/>
    </xf>
    <xf numFmtId="0" fontId="67" fillId="0" borderId="0" xfId="0" applyFont="1" applyAlignment="1">
      <alignment horizontal="left" vertical="center"/>
    </xf>
    <xf numFmtId="0" fontId="70" fillId="4" borderId="22" xfId="0" applyFont="1" applyFill="1" applyBorder="1" applyAlignment="1">
      <alignment vertical="center"/>
    </xf>
    <xf numFmtId="0" fontId="34" fillId="5" borderId="0" xfId="0" applyFont="1" applyFill="1"/>
    <xf numFmtId="0" fontId="73" fillId="0" borderId="0" xfId="0" applyFont="1"/>
    <xf numFmtId="3" fontId="70" fillId="6" borderId="27" xfId="0" applyNumberFormat="1" applyFont="1" applyFill="1" applyBorder="1" applyAlignment="1">
      <alignment horizontal="center" vertical="center"/>
    </xf>
    <xf numFmtId="0" fontId="74" fillId="0" borderId="0" xfId="0" applyFont="1" applyAlignment="1">
      <alignment horizontal="left" vertical="center"/>
    </xf>
    <xf numFmtId="0" fontId="70" fillId="6" borderId="3" xfId="0" applyFont="1" applyFill="1" applyBorder="1" applyAlignment="1">
      <alignment horizontal="center" vertical="center"/>
    </xf>
    <xf numFmtId="0" fontId="70" fillId="7" borderId="0" xfId="0" applyFont="1" applyFill="1" applyAlignment="1">
      <alignment horizontal="left" vertical="center"/>
    </xf>
    <xf numFmtId="0" fontId="75" fillId="0" borderId="0" xfId="0" applyFont="1"/>
    <xf numFmtId="0" fontId="75" fillId="0" borderId="0" xfId="0" applyFont="1" applyAlignment="1">
      <alignment horizontal="center" vertical="center"/>
    </xf>
    <xf numFmtId="0" fontId="76" fillId="0" borderId="0" xfId="0" applyFont="1" applyAlignment="1">
      <alignment horizontal="center" vertical="center"/>
    </xf>
    <xf numFmtId="0" fontId="0" fillId="5" borderId="0" xfId="0" applyFill="1" applyAlignment="1">
      <alignment vertical="center"/>
    </xf>
    <xf numFmtId="0" fontId="10" fillId="5" borderId="0" xfId="0" applyFont="1" applyFill="1" applyAlignment="1">
      <alignment horizontal="left" vertical="center"/>
    </xf>
    <xf numFmtId="0" fontId="0" fillId="5" borderId="0" xfId="0" applyFill="1" applyAlignment="1">
      <alignment horizontal="left" vertical="center"/>
    </xf>
    <xf numFmtId="0" fontId="77" fillId="5" borderId="0" xfId="0" applyFont="1" applyFill="1" applyAlignment="1">
      <alignment horizontal="left" vertical="center"/>
    </xf>
    <xf numFmtId="0" fontId="19" fillId="7" borderId="6" xfId="0" applyFont="1" applyFill="1" applyBorder="1" applyAlignment="1">
      <alignment vertical="center"/>
    </xf>
    <xf numFmtId="0" fontId="19" fillId="7" borderId="5" xfId="0" applyFont="1" applyFill="1" applyBorder="1" applyAlignment="1">
      <alignment vertical="center"/>
    </xf>
    <xf numFmtId="0" fontId="19" fillId="6" borderId="5" xfId="0" applyFont="1" applyFill="1" applyBorder="1" applyAlignment="1">
      <alignment vertical="center"/>
    </xf>
    <xf numFmtId="0" fontId="19" fillId="6" borderId="5" xfId="0" applyFont="1" applyFill="1" applyBorder="1" applyAlignment="1">
      <alignment vertical="center" wrapText="1"/>
    </xf>
    <xf numFmtId="0" fontId="0" fillId="6" borderId="0" xfId="0" applyFill="1" applyAlignment="1">
      <alignment vertical="center"/>
    </xf>
    <xf numFmtId="0" fontId="0" fillId="8" borderId="0" xfId="0" applyFill="1" applyAlignment="1">
      <alignment vertical="center"/>
    </xf>
    <xf numFmtId="0" fontId="0" fillId="7" borderId="0" xfId="0" applyFill="1" applyAlignment="1">
      <alignment vertical="center"/>
    </xf>
    <xf numFmtId="0" fontId="67" fillId="0" borderId="0" xfId="0" applyFont="1" applyAlignment="1">
      <alignment vertical="center"/>
    </xf>
    <xf numFmtId="0" fontId="44" fillId="4" borderId="0" xfId="0" applyFont="1" applyFill="1" applyAlignment="1">
      <alignment vertical="center"/>
    </xf>
    <xf numFmtId="0" fontId="67" fillId="0" borderId="0" xfId="0" applyFont="1" applyAlignment="1">
      <alignment horizontal="right" vertical="center"/>
    </xf>
    <xf numFmtId="0" fontId="44" fillId="0" borderId="0" xfId="0" applyFont="1" applyAlignment="1">
      <alignment horizontal="left" vertical="center" wrapText="1"/>
    </xf>
    <xf numFmtId="0" fontId="44" fillId="0" borderId="0" xfId="0" applyFont="1" applyAlignment="1">
      <alignment vertical="top"/>
    </xf>
    <xf numFmtId="0" fontId="44" fillId="0" borderId="0" xfId="0" applyFont="1"/>
    <xf numFmtId="0" fontId="17" fillId="7" borderId="0" xfId="0" applyFont="1" applyFill="1"/>
    <xf numFmtId="0" fontId="39" fillId="7" borderId="0" xfId="0" applyFont="1" applyFill="1" applyAlignment="1">
      <alignment horizontal="left"/>
    </xf>
    <xf numFmtId="0" fontId="17" fillId="7" borderId="0" xfId="0" applyFont="1" applyFill="1" applyAlignment="1">
      <alignment horizontal="left"/>
    </xf>
    <xf numFmtId="9" fontId="57" fillId="6" borderId="0" xfId="1" applyFont="1" applyFill="1"/>
    <xf numFmtId="166" fontId="57" fillId="6" borderId="2" xfId="0" applyNumberFormat="1" applyFont="1" applyFill="1" applyBorder="1" applyAlignment="1">
      <alignment vertical="center"/>
    </xf>
    <xf numFmtId="9" fontId="57" fillId="6" borderId="3" xfId="1" applyFont="1" applyFill="1" applyBorder="1"/>
    <xf numFmtId="166" fontId="14" fillId="6" borderId="2" xfId="0" applyNumberFormat="1" applyFont="1" applyFill="1" applyBorder="1" applyAlignment="1">
      <alignment vertical="center"/>
    </xf>
    <xf numFmtId="0" fontId="82" fillId="0" borderId="0" xfId="0" applyFont="1"/>
    <xf numFmtId="0" fontId="17" fillId="7" borderId="0" xfId="0" applyFont="1" applyFill="1" applyAlignment="1">
      <alignment vertical="center"/>
    </xf>
    <xf numFmtId="0" fontId="19" fillId="7" borderId="0" xfId="0" applyFont="1" applyFill="1" applyAlignment="1">
      <alignment vertical="center"/>
    </xf>
    <xf numFmtId="0" fontId="83" fillId="0" borderId="0" xfId="0" applyFont="1" applyAlignment="1">
      <alignment horizontal="center" vertical="center"/>
    </xf>
    <xf numFmtId="0" fontId="84" fillId="0" borderId="0" xfId="0" applyFont="1" applyAlignment="1">
      <alignment vertical="center"/>
    </xf>
    <xf numFmtId="0" fontId="85" fillId="0" borderId="0" xfId="0" applyFont="1" applyAlignment="1">
      <alignment horizontal="center" vertical="center"/>
    </xf>
    <xf numFmtId="0" fontId="84" fillId="0" borderId="0" xfId="0" applyFont="1" applyAlignment="1">
      <alignment horizontal="left" vertical="center"/>
    </xf>
    <xf numFmtId="9" fontId="57" fillId="6" borderId="2" xfId="1" applyFont="1" applyFill="1" applyBorder="1" applyAlignment="1">
      <alignment vertical="center"/>
    </xf>
    <xf numFmtId="167" fontId="57" fillId="6" borderId="2" xfId="1" applyNumberFormat="1" applyFont="1" applyFill="1" applyBorder="1" applyAlignment="1">
      <alignment horizontal="left" vertical="center" indent="1"/>
    </xf>
    <xf numFmtId="168" fontId="57" fillId="6" borderId="2" xfId="0" applyNumberFormat="1" applyFont="1" applyFill="1" applyBorder="1" applyAlignment="1">
      <alignment vertical="center"/>
    </xf>
    <xf numFmtId="10" fontId="57" fillId="6" borderId="2" xfId="1" applyNumberFormat="1" applyFont="1" applyFill="1" applyBorder="1" applyAlignment="1">
      <alignment vertical="center"/>
    </xf>
    <xf numFmtId="166" fontId="86" fillId="6" borderId="2" xfId="0" applyNumberFormat="1" applyFont="1" applyFill="1" applyBorder="1" applyAlignment="1">
      <alignment vertical="center"/>
    </xf>
    <xf numFmtId="167" fontId="14" fillId="6" borderId="2" xfId="1" applyNumberFormat="1" applyFont="1" applyFill="1" applyBorder="1" applyAlignment="1">
      <alignment vertical="center"/>
    </xf>
    <xf numFmtId="167" fontId="57" fillId="6" borderId="2" xfId="1" applyNumberFormat="1" applyFont="1" applyFill="1" applyBorder="1" applyAlignment="1">
      <alignment vertical="center"/>
    </xf>
    <xf numFmtId="170" fontId="57" fillId="6" borderId="2" xfId="0" applyNumberFormat="1" applyFont="1" applyFill="1" applyBorder="1" applyAlignment="1">
      <alignment vertical="center"/>
    </xf>
    <xf numFmtId="9" fontId="57" fillId="8" borderId="2" xfId="1" applyFont="1" applyFill="1" applyBorder="1" applyAlignment="1">
      <alignment vertical="center"/>
    </xf>
    <xf numFmtId="0" fontId="82" fillId="0" borderId="2" xfId="0" applyFont="1" applyBorder="1" applyAlignment="1">
      <alignment horizontal="left" vertical="center" wrapText="1"/>
    </xf>
    <xf numFmtId="10" fontId="57" fillId="6" borderId="4" xfId="1" applyNumberFormat="1" applyFont="1" applyFill="1" applyBorder="1" applyAlignment="1">
      <alignment horizontal="right" vertical="center"/>
    </xf>
    <xf numFmtId="9" fontId="57" fillId="6" borderId="0" xfId="1" applyFont="1" applyFill="1" applyAlignment="1">
      <alignment horizontal="right"/>
    </xf>
    <xf numFmtId="166" fontId="57" fillId="6" borderId="2" xfId="0" applyNumberFormat="1" applyFont="1" applyFill="1" applyBorder="1" applyAlignment="1">
      <alignment horizontal="right" vertical="center"/>
    </xf>
    <xf numFmtId="0" fontId="57" fillId="6" borderId="4" xfId="0" applyFont="1" applyFill="1" applyBorder="1" applyAlignment="1">
      <alignment horizontal="right"/>
    </xf>
    <xf numFmtId="9" fontId="87" fillId="6" borderId="2" xfId="1" applyFont="1" applyFill="1" applyBorder="1" applyAlignment="1">
      <alignment vertical="center"/>
    </xf>
    <xf numFmtId="166" fontId="24" fillId="6" borderId="2" xfId="0" applyNumberFormat="1" applyFont="1" applyFill="1" applyBorder="1" applyAlignment="1">
      <alignment vertical="center"/>
    </xf>
    <xf numFmtId="167" fontId="87" fillId="6" borderId="2" xfId="1" applyNumberFormat="1" applyFont="1" applyFill="1" applyBorder="1" applyAlignment="1">
      <alignment vertical="center"/>
    </xf>
    <xf numFmtId="9" fontId="87" fillId="8" borderId="2" xfId="1" applyFont="1" applyFill="1" applyBorder="1" applyAlignment="1">
      <alignment vertical="center"/>
    </xf>
    <xf numFmtId="0" fontId="71" fillId="5" borderId="0" xfId="0" applyFont="1" applyFill="1" applyAlignment="1">
      <alignment horizontal="left" vertical="center"/>
    </xf>
    <xf numFmtId="0" fontId="68" fillId="5" borderId="17" xfId="0" applyFont="1" applyFill="1" applyBorder="1" applyAlignment="1">
      <alignment horizontal="center" vertical="center"/>
    </xf>
    <xf numFmtId="0" fontId="70" fillId="5" borderId="17" xfId="0" applyFont="1" applyFill="1" applyBorder="1" applyAlignment="1">
      <alignment horizontal="center" vertical="center"/>
    </xf>
    <xf numFmtId="0" fontId="88" fillId="5" borderId="0" xfId="0" applyFont="1" applyFill="1" applyAlignment="1">
      <alignment horizontal="left" vertical="center"/>
    </xf>
    <xf numFmtId="0" fontId="17" fillId="5" borderId="0" xfId="0" applyFont="1" applyFill="1" applyAlignment="1">
      <alignment vertical="center"/>
    </xf>
    <xf numFmtId="0" fontId="19" fillId="5" borderId="0" xfId="0" applyFont="1" applyFill="1" applyAlignment="1">
      <alignment vertical="center"/>
    </xf>
    <xf numFmtId="169" fontId="4" fillId="3" borderId="2" xfId="1" applyNumberFormat="1" applyFont="1" applyFill="1" applyBorder="1" applyAlignment="1">
      <alignment horizontal="right" vertical="center"/>
    </xf>
    <xf numFmtId="167" fontId="4" fillId="3" borderId="2" xfId="1" applyNumberFormat="1" applyFont="1" applyFill="1" applyBorder="1" applyAlignment="1">
      <alignment horizontal="right" vertical="center"/>
    </xf>
    <xf numFmtId="166" fontId="4" fillId="3" borderId="2" xfId="0" applyNumberFormat="1" applyFont="1" applyFill="1" applyBorder="1" applyAlignment="1">
      <alignment horizontal="right" vertical="center"/>
    </xf>
    <xf numFmtId="9" fontId="4" fillId="3" borderId="2" xfId="1" applyFont="1" applyFill="1" applyBorder="1" applyAlignment="1">
      <alignment horizontal="right" vertical="center"/>
    </xf>
    <xf numFmtId="0" fontId="24" fillId="7" borderId="0" xfId="0" applyFont="1" applyFill="1" applyAlignment="1">
      <alignment vertical="center"/>
    </xf>
    <xf numFmtId="0" fontId="19" fillId="5" borderId="0" xfId="0" applyFont="1" applyFill="1" applyAlignment="1">
      <alignment horizontal="left" vertical="center"/>
    </xf>
    <xf numFmtId="0" fontId="87" fillId="5" borderId="0" xfId="0" applyFont="1" applyFill="1" applyAlignment="1">
      <alignment vertical="center"/>
    </xf>
    <xf numFmtId="0" fontId="19" fillId="0" borderId="0" xfId="0" applyFont="1"/>
    <xf numFmtId="0" fontId="19" fillId="4" borderId="0" xfId="0" applyFont="1" applyFill="1"/>
    <xf numFmtId="0" fontId="87" fillId="0" borderId="0" xfId="0" applyFont="1"/>
    <xf numFmtId="0" fontId="89" fillId="0" borderId="0" xfId="0" applyFont="1"/>
    <xf numFmtId="0" fontId="90" fillId="0" borderId="0" xfId="0" applyFont="1"/>
    <xf numFmtId="0" fontId="91" fillId="0" borderId="0" xfId="0" applyFont="1"/>
    <xf numFmtId="0" fontId="92" fillId="0" borderId="0" xfId="0" applyFont="1"/>
    <xf numFmtId="9" fontId="19" fillId="0" borderId="0" xfId="1" applyFont="1"/>
    <xf numFmtId="1" fontId="19" fillId="0" borderId="0" xfId="0" applyNumberFormat="1" applyFont="1"/>
    <xf numFmtId="166" fontId="93" fillId="4" borderId="20" xfId="0" applyNumberFormat="1" applyFont="1" applyFill="1" applyBorder="1" applyAlignment="1">
      <alignment vertical="center"/>
    </xf>
    <xf numFmtId="0" fontId="64" fillId="0" borderId="0" xfId="0" applyFont="1" applyAlignment="1">
      <alignment horizontal="left" vertical="center" wrapText="1"/>
    </xf>
    <xf numFmtId="3" fontId="70" fillId="7" borderId="3" xfId="0" applyNumberFormat="1" applyFont="1" applyFill="1" applyBorder="1" applyAlignment="1">
      <alignment horizontal="center" vertical="center"/>
    </xf>
    <xf numFmtId="3" fontId="70" fillId="7" borderId="0" xfId="0" applyNumberFormat="1" applyFont="1" applyFill="1" applyAlignment="1">
      <alignment horizontal="center" vertical="center"/>
    </xf>
    <xf numFmtId="3" fontId="57" fillId="8" borderId="3" xfId="0" applyNumberFormat="1" applyFont="1" applyFill="1" applyBorder="1" applyAlignment="1">
      <alignment horizontal="right"/>
    </xf>
    <xf numFmtId="0" fontId="70" fillId="7" borderId="3" xfId="0" applyFont="1" applyFill="1" applyBorder="1" applyAlignment="1">
      <alignment horizontal="center" vertical="center"/>
    </xf>
    <xf numFmtId="166" fontId="94" fillId="6" borderId="18" xfId="0" applyNumberFormat="1" applyFont="1" applyFill="1" applyBorder="1" applyAlignment="1">
      <alignment vertical="center"/>
    </xf>
    <xf numFmtId="9" fontId="94" fillId="6" borderId="18" xfId="1" applyFont="1" applyFill="1" applyBorder="1" applyAlignment="1">
      <alignment vertical="center"/>
    </xf>
    <xf numFmtId="9" fontId="94" fillId="6" borderId="19" xfId="1" applyFont="1" applyFill="1" applyBorder="1" applyAlignment="1">
      <alignment vertical="center"/>
    </xf>
    <xf numFmtId="165" fontId="44" fillId="8" borderId="20" xfId="0" applyNumberFormat="1" applyFont="1" applyFill="1" applyBorder="1" applyAlignment="1">
      <alignment horizontal="center"/>
    </xf>
    <xf numFmtId="166" fontId="93" fillId="8" borderId="20" xfId="0" applyNumberFormat="1" applyFont="1" applyFill="1" applyBorder="1" applyAlignment="1">
      <alignment vertical="center"/>
    </xf>
    <xf numFmtId="169" fontId="93" fillId="8" borderId="20" xfId="1" applyNumberFormat="1" applyFont="1" applyFill="1" applyBorder="1" applyAlignment="1">
      <alignment vertical="center"/>
    </xf>
    <xf numFmtId="9" fontId="93" fillId="8" borderId="20" xfId="1" applyFont="1" applyFill="1" applyBorder="1" applyAlignment="1">
      <alignment vertical="center"/>
    </xf>
    <xf numFmtId="0" fontId="50" fillId="0" borderId="28" xfId="0" applyFont="1" applyBorder="1" applyAlignment="1">
      <alignment horizontal="center"/>
    </xf>
    <xf numFmtId="0" fontId="44" fillId="0" borderId="0" xfId="0" applyFont="1" applyAlignment="1">
      <alignment horizontal="left" vertical="center" wrapText="1"/>
    </xf>
    <xf numFmtId="0" fontId="64" fillId="0" borderId="0" xfId="0" applyFont="1" applyAlignment="1">
      <alignment horizontal="left" vertical="center" wrapText="1"/>
    </xf>
    <xf numFmtId="0" fontId="64" fillId="0" borderId="0" xfId="0" applyFont="1" applyAlignment="1">
      <alignment horizontal="left" vertical="center"/>
    </xf>
    <xf numFmtId="0" fontId="81" fillId="0" borderId="15" xfId="0" applyFont="1" applyBorder="1" applyAlignment="1">
      <alignment horizontal="left" vertical="center" wrapText="1"/>
    </xf>
    <xf numFmtId="0" fontId="81" fillId="0" borderId="16" xfId="0" applyFont="1" applyBorder="1" applyAlignment="1">
      <alignment horizontal="left" vertical="center" wrapText="1"/>
    </xf>
    <xf numFmtId="0" fontId="81" fillId="0" borderId="15" xfId="0" applyFont="1" applyBorder="1" applyAlignment="1">
      <alignment horizontal="left" vertical="center"/>
    </xf>
    <xf numFmtId="0" fontId="81" fillId="0" borderId="16" xfId="0" applyFont="1" applyBorder="1" applyAlignment="1">
      <alignment horizontal="left" vertical="center"/>
    </xf>
    <xf numFmtId="0" fontId="17" fillId="7" borderId="0" xfId="0" applyFont="1" applyFill="1" applyAlignment="1">
      <alignment horizontal="center" vertical="center"/>
    </xf>
    <xf numFmtId="0" fontId="79" fillId="0" borderId="11" xfId="0" applyFont="1" applyBorder="1" applyAlignment="1">
      <alignment horizontal="left" vertical="center" wrapText="1"/>
    </xf>
    <xf numFmtId="0" fontId="79" fillId="0" borderId="12" xfId="0" applyFont="1" applyBorder="1" applyAlignment="1">
      <alignment horizontal="left" vertical="center" wrapText="1"/>
    </xf>
    <xf numFmtId="0" fontId="81" fillId="0" borderId="8" xfId="0" applyFont="1" applyBorder="1" applyAlignment="1">
      <alignment horizontal="left" vertical="center"/>
    </xf>
    <xf numFmtId="0" fontId="81" fillId="0" borderId="13" xfId="0" applyFont="1" applyBorder="1" applyAlignment="1">
      <alignment horizontal="left" vertical="center"/>
    </xf>
    <xf numFmtId="0" fontId="72" fillId="5" borderId="0" xfId="0" applyFont="1" applyFill="1" applyAlignment="1">
      <alignment horizontal="right" vertical="center" wrapText="1"/>
    </xf>
    <xf numFmtId="0" fontId="19" fillId="0" borderId="0" xfId="0" applyFont="1" applyAlignment="1">
      <alignment horizontal="center"/>
    </xf>
    <xf numFmtId="166" fontId="93" fillId="8" borderId="24" xfId="0" applyNumberFormat="1" applyFont="1" applyFill="1" applyBorder="1" applyAlignment="1">
      <alignment horizontal="left" vertical="center"/>
    </xf>
    <xf numFmtId="166" fontId="93" fillId="8" borderId="25" xfId="0" applyNumberFormat="1" applyFont="1" applyFill="1" applyBorder="1" applyAlignment="1">
      <alignment horizontal="left" vertical="center"/>
    </xf>
    <xf numFmtId="166" fontId="93" fillId="8" borderId="26" xfId="0" applyNumberFormat="1" applyFont="1" applyFill="1" applyBorder="1" applyAlignment="1">
      <alignment horizontal="left" vertical="center"/>
    </xf>
    <xf numFmtId="0" fontId="70" fillId="5" borderId="21" xfId="0" applyFont="1" applyFill="1" applyBorder="1" applyAlignment="1">
      <alignment horizontal="center" vertical="center"/>
    </xf>
    <xf numFmtId="0" fontId="70" fillId="5" borderId="22" xfId="0" applyFont="1" applyFill="1" applyBorder="1" applyAlignment="1">
      <alignment horizontal="center" vertical="center"/>
    </xf>
    <xf numFmtId="0" fontId="70" fillId="5" borderId="23" xfId="0" applyFont="1" applyFill="1" applyBorder="1" applyAlignment="1">
      <alignment horizontal="center" vertical="center"/>
    </xf>
  </cellXfs>
  <cellStyles count="5">
    <cellStyle name="Milliers 2" xfId="3" xr:uid="{F86DA3E1-D490-4E5A-B2E3-B392079F68AB}"/>
    <cellStyle name="Normal" xfId="0" builtinId="0"/>
    <cellStyle name="Normal 2" xfId="2" xr:uid="{8E5DCA3B-DD70-4995-9DD1-56EA938C8054}"/>
    <cellStyle name="Per cent" xfId="1" builtinId="5"/>
    <cellStyle name="Pourcentage 2" xfId="4" xr:uid="{31955AA4-3B0A-46A5-BBAC-E828D1A6FA1D}"/>
  </cellStyles>
  <dxfs count="0"/>
  <tableStyles count="0" defaultTableStyle="TableStyleMedium2" defaultPivotStyle="PivotStyleLight16"/>
  <colors>
    <mruColors>
      <color rgb="FFF66EEC"/>
      <color rgb="FFF452E8"/>
      <color rgb="FFF127E3"/>
      <color rgb="FFCC3399"/>
      <color rgb="FFCBA9E5"/>
      <color rgb="FFC89800"/>
      <color rgb="FFEBFB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theme" Target="theme/theme1.xml"/><Relationship Id="rId26" Type="http://schemas.microsoft.com/office/2017/06/relationships/richStyles" Target="richData/richStyle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Array" Target="richData/rdarray.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29"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Structure" Target="richData/rdrichvaluestructure.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 Target="richData/rdrichvalue.xml"/><Relationship Id="rId28" Type="http://schemas.microsoft.com/office/2017/06/relationships/rdSupportingPropertyBag" Target="richData/rdsupportingpropertybag.xml"/><Relationship Id="rId10" Type="http://schemas.openxmlformats.org/officeDocument/2006/relationships/worksheet" Target="worksheets/sheet10.xml"/><Relationship Id="rId19" Type="http://schemas.openxmlformats.org/officeDocument/2006/relationships/styles" Target="styles.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20/07/relationships/rdRichValueWebImage" Target="richData/rdRichValueWebImage.xml"/><Relationship Id="rId27" Type="http://schemas.microsoft.com/office/2017/06/relationships/rdSupportingPropertyBagStructure" Target="richData/rdsupportingpropertybagstructure.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Ex2.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a:solidFill>
                  <a:schemeClr val="accent1"/>
                </a:solidFill>
              </a:rPr>
              <a:t>Mobile Money</a:t>
            </a:r>
            <a:r>
              <a:rPr lang="fr-FR" sz="1200" b="1" baseline="0">
                <a:solidFill>
                  <a:schemeClr val="accent1"/>
                </a:solidFill>
              </a:rPr>
              <a:t> Users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0"/>
        <c:ser>
          <c:idx val="0"/>
          <c:order val="0"/>
          <c:tx>
            <c:strRef>
              <c:f>Cockpit!$B$17</c:f>
              <c:strCache>
                <c:ptCount val="1"/>
                <c:pt idx="0">
                  <c:v>Total Number of MM users</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Cockpit!$C$16:$G$16</c:f>
              <c:numCache>
                <c:formatCode>General</c:formatCode>
                <c:ptCount val="5"/>
                <c:pt idx="0">
                  <c:v>2018</c:v>
                </c:pt>
                <c:pt idx="1">
                  <c:v>2019</c:v>
                </c:pt>
                <c:pt idx="2">
                  <c:v>2020</c:v>
                </c:pt>
                <c:pt idx="3">
                  <c:v>2021</c:v>
                </c:pt>
                <c:pt idx="4">
                  <c:v>2022</c:v>
                </c:pt>
              </c:numCache>
            </c:numRef>
          </c:cat>
          <c:val>
            <c:numRef>
              <c:f>Cockpit!$C$17:$G$17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78CB-42CA-A3BE-39C3E8FF7BEE}"/>
            </c:ext>
          </c:extLst>
        </c:ser>
        <c:ser>
          <c:idx val="1"/>
          <c:order val="1"/>
          <c:tx>
            <c:strRef>
              <c:f>Cockpit!$B$18</c:f>
              <c:strCache>
                <c:ptCount val="1"/>
                <c:pt idx="0">
                  <c:v>Total Average number of active MM users (90 days)</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Cockpit!$C$16:$G$16</c:f>
              <c:numCache>
                <c:formatCode>General</c:formatCode>
                <c:ptCount val="5"/>
                <c:pt idx="0">
                  <c:v>2018</c:v>
                </c:pt>
                <c:pt idx="1">
                  <c:v>2019</c:v>
                </c:pt>
                <c:pt idx="2">
                  <c:v>2020</c:v>
                </c:pt>
                <c:pt idx="3">
                  <c:v>2021</c:v>
                </c:pt>
                <c:pt idx="4">
                  <c:v>2022</c:v>
                </c:pt>
              </c:numCache>
            </c:numRef>
          </c:cat>
          <c:val>
            <c:numRef>
              <c:f>Cockpit!$C$18:$G$18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78CB-42CA-A3BE-39C3E8FF7BEE}"/>
            </c:ext>
          </c:extLst>
        </c:ser>
        <c:dLbls>
          <c:showLegendKey val="0"/>
          <c:showVal val="0"/>
          <c:showCatName val="0"/>
          <c:showSerName val="0"/>
          <c:showPercent val="0"/>
          <c:showBubbleSize val="0"/>
        </c:dLbls>
        <c:gapWidth val="219"/>
        <c:axId val="1891358911"/>
        <c:axId val="1891200799"/>
      </c:barChart>
      <c:lineChart>
        <c:grouping val="standard"/>
        <c:varyColors val="0"/>
        <c:ser>
          <c:idx val="2"/>
          <c:order val="2"/>
          <c:tx>
            <c:strRef>
              <c:f>Cockpit!$B$19</c:f>
              <c:strCache>
                <c:ptCount val="1"/>
                <c:pt idx="0">
                  <c:v>Active MM users (90 days) rate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Cockpit!$C$16:$G$16</c:f>
              <c:numCache>
                <c:formatCode>General</c:formatCode>
                <c:ptCount val="5"/>
                <c:pt idx="0">
                  <c:v>2018</c:v>
                </c:pt>
                <c:pt idx="1">
                  <c:v>2019</c:v>
                </c:pt>
                <c:pt idx="2">
                  <c:v>2020</c:v>
                </c:pt>
                <c:pt idx="3">
                  <c:v>2021</c:v>
                </c:pt>
                <c:pt idx="4">
                  <c:v>2022</c:v>
                </c:pt>
              </c:numCache>
            </c:numRef>
          </c:cat>
          <c:val>
            <c:numRef>
              <c:f>Cockpit!$C$19:$G$19</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78CB-42CA-A3BE-39C3E8FF7BEE}"/>
            </c:ext>
          </c:extLst>
        </c:ser>
        <c:dLbls>
          <c:showLegendKey val="0"/>
          <c:showVal val="0"/>
          <c:showCatName val="0"/>
          <c:showSerName val="0"/>
          <c:showPercent val="0"/>
          <c:showBubbleSize val="0"/>
        </c:dLbls>
        <c:marker val="1"/>
        <c:smooth val="0"/>
        <c:axId val="282527151"/>
        <c:axId val="1887292223"/>
      </c:line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lumMod val="50000"/>
                  </a:schemeClr>
                </a:solidFill>
                <a:latin typeface="+mn-lt"/>
                <a:ea typeface="+mn-ea"/>
                <a:cs typeface="+mn-cs"/>
              </a:defRPr>
            </a:pPr>
            <a:endParaRPr lang="en-US"/>
          </a:p>
        </c:txPr>
        <c:crossAx val="1891358911"/>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1887292223"/>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lumMod val="50000"/>
                  </a:schemeClr>
                </a:solidFill>
                <a:latin typeface="+mn-lt"/>
                <a:ea typeface="+mn-ea"/>
                <a:cs typeface="+mn-cs"/>
              </a:defRPr>
            </a:pPr>
            <a:endParaRPr lang="en-US"/>
          </a:p>
        </c:txPr>
        <c:crossAx val="282527151"/>
        <c:crosses val="max"/>
        <c:crossBetween val="between"/>
      </c:valAx>
      <c:catAx>
        <c:axId val="282527151"/>
        <c:scaling>
          <c:orientation val="minMax"/>
        </c:scaling>
        <c:delete val="1"/>
        <c:axPos val="b"/>
        <c:numFmt formatCode="General" sourceLinked="1"/>
        <c:majorTickMark val="out"/>
        <c:minorTickMark val="none"/>
        <c:tickLblPos val="nextTo"/>
        <c:crossAx val="188729222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baseline="0">
                <a:solidFill>
                  <a:schemeClr val="accent1"/>
                </a:solidFill>
              </a:rPr>
              <a:t>Gross Profit Margin generated by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0"/>
        <c:ser>
          <c:idx val="0"/>
          <c:order val="0"/>
          <c:tx>
            <c:strRef>
              <c:f>Cockpit!$I$56</c:f>
              <c:strCache>
                <c:ptCount val="1"/>
                <c:pt idx="0">
                  <c:v>Gross Profit Margin</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Cockpit!$J$55:$N$55</c:f>
              <c:numCache>
                <c:formatCode>General</c:formatCode>
                <c:ptCount val="5"/>
                <c:pt idx="0">
                  <c:v>2018</c:v>
                </c:pt>
                <c:pt idx="1">
                  <c:v>2019</c:v>
                </c:pt>
                <c:pt idx="2">
                  <c:v>2020</c:v>
                </c:pt>
                <c:pt idx="3">
                  <c:v>2021</c:v>
                </c:pt>
                <c:pt idx="4">
                  <c:v>2022</c:v>
                </c:pt>
              </c:numCache>
            </c:numRef>
          </c:cat>
          <c:val>
            <c:numRef>
              <c:f>Cockpit!$J$56:$N$56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F2D3-48E2-B395-73EAF4DBBE6A}"/>
            </c:ext>
          </c:extLst>
        </c:ser>
        <c:dLbls>
          <c:showLegendKey val="0"/>
          <c:showVal val="0"/>
          <c:showCatName val="0"/>
          <c:showSerName val="0"/>
          <c:showPercent val="0"/>
          <c:showBubbleSize val="0"/>
        </c:dLbls>
        <c:gapWidth val="219"/>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en-US"/>
          </a:p>
        </c:txPr>
        <c:crossAx val="189135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a:solidFill>
                  <a:schemeClr val="accent1"/>
                </a:solidFill>
              </a:rPr>
              <a:t>EBITDA</a:t>
            </a:r>
            <a:r>
              <a:rPr lang="fr-FR" sz="1200" b="1" baseline="0">
                <a:solidFill>
                  <a:schemeClr val="accent1"/>
                </a:solidFill>
              </a:rPr>
              <a:t> generated by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0"/>
        <c:ser>
          <c:idx val="0"/>
          <c:order val="0"/>
          <c:tx>
            <c:strRef>
              <c:f>Cockpit!$P$56</c:f>
              <c:strCache>
                <c:ptCount val="1"/>
                <c:pt idx="0">
                  <c:v>EBITDA</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Cockpit!$Q$55:$U$55</c:f>
              <c:numCache>
                <c:formatCode>General</c:formatCode>
                <c:ptCount val="5"/>
                <c:pt idx="0">
                  <c:v>2018</c:v>
                </c:pt>
                <c:pt idx="1">
                  <c:v>2019</c:v>
                </c:pt>
                <c:pt idx="2">
                  <c:v>2020</c:v>
                </c:pt>
                <c:pt idx="3">
                  <c:v>2021</c:v>
                </c:pt>
                <c:pt idx="4">
                  <c:v>2022</c:v>
                </c:pt>
              </c:numCache>
            </c:numRef>
          </c:cat>
          <c:val>
            <c:numRef>
              <c:f>Cockpit!$Q$56:$U$56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D606-49E9-B828-8682AEE94A1D}"/>
            </c:ext>
          </c:extLst>
        </c:ser>
        <c:dLbls>
          <c:showLegendKey val="0"/>
          <c:showVal val="0"/>
          <c:showCatName val="0"/>
          <c:showSerName val="0"/>
          <c:showPercent val="0"/>
          <c:showBubbleSize val="0"/>
        </c:dLbls>
        <c:gapWidth val="219"/>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en-US"/>
          </a:p>
        </c:txPr>
        <c:crossAx val="189135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baseline="0">
                <a:solidFill>
                  <a:schemeClr val="accent1"/>
                </a:solidFill>
              </a:rPr>
              <a:t>Net Profit Margin generated by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0"/>
        <c:ser>
          <c:idx val="0"/>
          <c:order val="0"/>
          <c:tx>
            <c:strRef>
              <c:f>Cockpit!$P$69</c:f>
              <c:strCache>
                <c:ptCount val="1"/>
                <c:pt idx="0">
                  <c:v>Net Profit Margin</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Cockpit!$Q$68:$U$68</c:f>
              <c:numCache>
                <c:formatCode>General</c:formatCode>
                <c:ptCount val="5"/>
                <c:pt idx="0">
                  <c:v>2018</c:v>
                </c:pt>
                <c:pt idx="1">
                  <c:v>2019</c:v>
                </c:pt>
                <c:pt idx="2">
                  <c:v>2020</c:v>
                </c:pt>
                <c:pt idx="3">
                  <c:v>2021</c:v>
                </c:pt>
                <c:pt idx="4">
                  <c:v>2022</c:v>
                </c:pt>
              </c:numCache>
            </c:numRef>
          </c:cat>
          <c:val>
            <c:numRef>
              <c:f>Cockpit!$Q$69:$U$69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3C74-4CF1-BFF2-3D951C58ADEA}"/>
            </c:ext>
          </c:extLst>
        </c:ser>
        <c:dLbls>
          <c:showLegendKey val="0"/>
          <c:showVal val="0"/>
          <c:showCatName val="0"/>
          <c:showSerName val="0"/>
          <c:showPercent val="0"/>
          <c:showBubbleSize val="0"/>
        </c:dLbls>
        <c:gapWidth val="219"/>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en-US"/>
          </a:p>
        </c:txPr>
        <c:crossAx val="189135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0"/>
          <c:order val="0"/>
          <c:tx>
            <c:strRef>
              <c:f>Cockpit!$C$80</c:f>
              <c:strCache>
                <c:ptCount val="1"/>
                <c:pt idx="0">
                  <c:v>2018</c:v>
                </c:pt>
              </c:strCache>
            </c:strRef>
          </c:tx>
          <c:dPt>
            <c:idx val="0"/>
            <c:bubble3D val="0"/>
            <c:spPr>
              <a:solidFill>
                <a:schemeClr val="accent1"/>
              </a:solidFill>
              <a:ln>
                <a:noFill/>
              </a:ln>
              <a:effectLst/>
            </c:spPr>
            <c:extLst>
              <c:ext xmlns:c16="http://schemas.microsoft.com/office/drawing/2014/chart" uri="{C3380CC4-5D6E-409C-BE32-E72D297353CC}">
                <c16:uniqueId val="{00000001-347F-4124-ACBF-A360A42BC751}"/>
              </c:ext>
            </c:extLst>
          </c:dPt>
          <c:dPt>
            <c:idx val="1"/>
            <c:bubble3D val="0"/>
            <c:spPr>
              <a:solidFill>
                <a:schemeClr val="accent2"/>
              </a:solidFill>
              <a:ln>
                <a:noFill/>
              </a:ln>
              <a:effectLst/>
            </c:spPr>
            <c:extLst>
              <c:ext xmlns:c16="http://schemas.microsoft.com/office/drawing/2014/chart" uri="{C3380CC4-5D6E-409C-BE32-E72D297353CC}">
                <c16:uniqueId val="{00000003-DF79-47F3-8CF9-E20E7BD721F2}"/>
              </c:ext>
            </c:extLst>
          </c:dPt>
          <c:dPt>
            <c:idx val="2"/>
            <c:bubble3D val="0"/>
            <c:spPr>
              <a:solidFill>
                <a:schemeClr val="accent3"/>
              </a:solidFill>
              <a:ln>
                <a:noFill/>
              </a:ln>
              <a:effectLst/>
            </c:spPr>
            <c:extLst>
              <c:ext xmlns:c16="http://schemas.microsoft.com/office/drawing/2014/chart" uri="{C3380CC4-5D6E-409C-BE32-E72D297353CC}">
                <c16:uniqueId val="{00000005-DF79-47F3-8CF9-E20E7BD721F2}"/>
              </c:ext>
            </c:extLst>
          </c:dPt>
          <c:dPt>
            <c:idx val="3"/>
            <c:bubble3D val="0"/>
            <c:spPr>
              <a:solidFill>
                <a:schemeClr val="accent4"/>
              </a:solidFill>
              <a:ln>
                <a:noFill/>
              </a:ln>
              <a:effectLst/>
            </c:spPr>
            <c:extLst>
              <c:ext xmlns:c16="http://schemas.microsoft.com/office/drawing/2014/chart" uri="{C3380CC4-5D6E-409C-BE32-E72D297353CC}">
                <c16:uniqueId val="{00000007-DF79-47F3-8CF9-E20E7BD721F2}"/>
              </c:ext>
            </c:extLst>
          </c:dPt>
          <c:dPt>
            <c:idx val="4"/>
            <c:bubble3D val="0"/>
            <c:spPr>
              <a:solidFill>
                <a:schemeClr val="accent5"/>
              </a:solidFill>
              <a:ln>
                <a:noFill/>
              </a:ln>
              <a:effectLst/>
            </c:spPr>
            <c:extLst>
              <c:ext xmlns:c16="http://schemas.microsoft.com/office/drawing/2014/chart" uri="{C3380CC4-5D6E-409C-BE32-E72D297353CC}">
                <c16:uniqueId val="{00000009-DF79-47F3-8CF9-E20E7BD721F2}"/>
              </c:ext>
            </c:extLst>
          </c:dPt>
          <c:dPt>
            <c:idx val="5"/>
            <c:bubble3D val="0"/>
            <c:spPr>
              <a:solidFill>
                <a:schemeClr val="accent6"/>
              </a:solidFill>
              <a:ln>
                <a:noFill/>
              </a:ln>
              <a:effectLst/>
            </c:spPr>
            <c:extLst>
              <c:ext xmlns:c16="http://schemas.microsoft.com/office/drawing/2014/chart" uri="{C3380CC4-5D6E-409C-BE32-E72D297353CC}">
                <c16:uniqueId val="{0000000B-DF79-47F3-8CF9-E20E7BD721F2}"/>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DF79-47F3-8CF9-E20E7BD721F2}"/>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DF79-47F3-8CF9-E20E7BD721F2}"/>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DF79-47F3-8CF9-E20E7BD721F2}"/>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DF79-47F3-8CF9-E20E7BD721F2}"/>
              </c:ext>
            </c:extLst>
          </c:dPt>
          <c:dLbls>
            <c:dLbl>
              <c:idx val="0"/>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1-347F-4124-ACBF-A360A42BC751}"/>
                </c:ext>
              </c:extLst>
            </c:dLbl>
            <c:dLbl>
              <c:idx val="4"/>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9-DF79-47F3-8CF9-E20E7BD721F2}"/>
                </c:ext>
              </c:extLst>
            </c:dLbl>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Cockpit!$B$81:$B$90</c:f>
              <c:strCache>
                <c:ptCount val="10"/>
                <c:pt idx="0">
                  <c:v>W2W</c:v>
                </c:pt>
                <c:pt idx="1">
                  <c:v>Cash in</c:v>
                </c:pt>
                <c:pt idx="2">
                  <c:v>Cash out</c:v>
                </c:pt>
                <c:pt idx="3">
                  <c:v>ATM cash out</c:v>
                </c:pt>
                <c:pt idx="4">
                  <c:v>W2B</c:v>
                </c:pt>
                <c:pt idx="5">
                  <c:v>B2W</c:v>
                </c:pt>
                <c:pt idx="6">
                  <c:v>P2M</c:v>
                </c:pt>
                <c:pt idx="7">
                  <c:v>P2G</c:v>
                </c:pt>
                <c:pt idx="8">
                  <c:v>G2P</c:v>
                </c:pt>
                <c:pt idx="9">
                  <c:v>Bill Payment</c:v>
                </c:pt>
              </c:strCache>
            </c:strRef>
          </c:cat>
          <c:val>
            <c:numRef>
              <c:f>Cockpit!$C$81:$C$90</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8E5-4CAB-8674-44071D500F93}"/>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0"/>
          <c:order val="0"/>
          <c:tx>
            <c:strRef>
              <c:f>Cockpit!$F$80</c:f>
              <c:strCache>
                <c:ptCount val="1"/>
                <c:pt idx="0">
                  <c:v>2019</c:v>
                </c:pt>
              </c:strCache>
            </c:strRef>
          </c:tx>
          <c:dPt>
            <c:idx val="0"/>
            <c:bubble3D val="0"/>
            <c:spPr>
              <a:solidFill>
                <a:schemeClr val="accent1"/>
              </a:solidFill>
              <a:ln>
                <a:noFill/>
              </a:ln>
              <a:effectLst/>
            </c:spPr>
            <c:extLst>
              <c:ext xmlns:c16="http://schemas.microsoft.com/office/drawing/2014/chart" uri="{C3380CC4-5D6E-409C-BE32-E72D297353CC}">
                <c16:uniqueId val="{00000001-EBA5-4CF0-A637-C65C1BC70725}"/>
              </c:ext>
            </c:extLst>
          </c:dPt>
          <c:dPt>
            <c:idx val="1"/>
            <c:bubble3D val="0"/>
            <c:spPr>
              <a:solidFill>
                <a:schemeClr val="accent2"/>
              </a:solidFill>
              <a:ln>
                <a:noFill/>
              </a:ln>
              <a:effectLst/>
            </c:spPr>
            <c:extLst>
              <c:ext xmlns:c16="http://schemas.microsoft.com/office/drawing/2014/chart" uri="{C3380CC4-5D6E-409C-BE32-E72D297353CC}">
                <c16:uniqueId val="{00000015-3B1B-4E55-9C7C-298CCD593FDF}"/>
              </c:ext>
            </c:extLst>
          </c:dPt>
          <c:dPt>
            <c:idx val="2"/>
            <c:bubble3D val="0"/>
            <c:spPr>
              <a:solidFill>
                <a:schemeClr val="accent3"/>
              </a:solidFill>
              <a:ln>
                <a:noFill/>
              </a:ln>
              <a:effectLst/>
            </c:spPr>
            <c:extLst>
              <c:ext xmlns:c16="http://schemas.microsoft.com/office/drawing/2014/chart" uri="{C3380CC4-5D6E-409C-BE32-E72D297353CC}">
                <c16:uniqueId val="{00000005-EE43-4C22-BF18-C807C06F2C3B}"/>
              </c:ext>
            </c:extLst>
          </c:dPt>
          <c:dPt>
            <c:idx val="3"/>
            <c:bubble3D val="0"/>
            <c:spPr>
              <a:solidFill>
                <a:schemeClr val="accent4"/>
              </a:solidFill>
              <a:ln>
                <a:noFill/>
              </a:ln>
              <a:effectLst/>
            </c:spPr>
            <c:extLst>
              <c:ext xmlns:c16="http://schemas.microsoft.com/office/drawing/2014/chart" uri="{C3380CC4-5D6E-409C-BE32-E72D297353CC}">
                <c16:uniqueId val="{00000007-EE43-4C22-BF18-C807C06F2C3B}"/>
              </c:ext>
            </c:extLst>
          </c:dPt>
          <c:dPt>
            <c:idx val="4"/>
            <c:bubble3D val="0"/>
            <c:spPr>
              <a:solidFill>
                <a:schemeClr val="accent5"/>
              </a:solidFill>
              <a:ln>
                <a:noFill/>
              </a:ln>
              <a:effectLst/>
            </c:spPr>
            <c:extLst>
              <c:ext xmlns:c16="http://schemas.microsoft.com/office/drawing/2014/chart" uri="{C3380CC4-5D6E-409C-BE32-E72D297353CC}">
                <c16:uniqueId val="{00000014-3B1B-4E55-9C7C-298CCD593FDF}"/>
              </c:ext>
            </c:extLst>
          </c:dPt>
          <c:dPt>
            <c:idx val="5"/>
            <c:bubble3D val="0"/>
            <c:spPr>
              <a:solidFill>
                <a:schemeClr val="accent6"/>
              </a:solidFill>
              <a:ln>
                <a:noFill/>
              </a:ln>
              <a:effectLst/>
            </c:spPr>
            <c:extLst>
              <c:ext xmlns:c16="http://schemas.microsoft.com/office/drawing/2014/chart" uri="{C3380CC4-5D6E-409C-BE32-E72D297353CC}">
                <c16:uniqueId val="{00000016-3B1B-4E55-9C7C-298CCD593FDF}"/>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EE43-4C22-BF18-C807C06F2C3B}"/>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EE43-4C22-BF18-C807C06F2C3B}"/>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EE43-4C22-BF18-C807C06F2C3B}"/>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EE43-4C22-BF18-C807C06F2C3B}"/>
              </c:ext>
            </c:extLst>
          </c:dPt>
          <c:dLbls>
            <c:dLbl>
              <c:idx val="0"/>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1-EBA5-4CF0-A637-C65C1BC70725}"/>
                </c:ext>
              </c:extLst>
            </c:dLbl>
            <c:dLbl>
              <c:idx val="4"/>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14-3B1B-4E55-9C7C-298CCD593FDF}"/>
                </c:ext>
              </c:extLst>
            </c:dLbl>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Cockpit!$E$81:$E$90</c:f>
              <c:strCache>
                <c:ptCount val="10"/>
                <c:pt idx="0">
                  <c:v>W2W</c:v>
                </c:pt>
                <c:pt idx="1">
                  <c:v>Cash in</c:v>
                </c:pt>
                <c:pt idx="2">
                  <c:v>Cash out</c:v>
                </c:pt>
                <c:pt idx="3">
                  <c:v>ATM cash out</c:v>
                </c:pt>
                <c:pt idx="4">
                  <c:v>W2B</c:v>
                </c:pt>
                <c:pt idx="5">
                  <c:v>B2W</c:v>
                </c:pt>
                <c:pt idx="6">
                  <c:v>P2M</c:v>
                </c:pt>
                <c:pt idx="7">
                  <c:v>P2G</c:v>
                </c:pt>
                <c:pt idx="8">
                  <c:v>G2P</c:v>
                </c:pt>
                <c:pt idx="9">
                  <c:v>Bill Payment</c:v>
                </c:pt>
              </c:strCache>
            </c:strRef>
          </c:cat>
          <c:val>
            <c:numRef>
              <c:f>Cockpit!$F$81:$F$90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EBA5-4CF0-A637-C65C1BC70725}"/>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772472072627555"/>
          <c:y val="0"/>
        </c:manualLayout>
      </c:layout>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0"/>
          <c:order val="0"/>
          <c:tx>
            <c:strRef>
              <c:f>Cockpit!$J$80</c:f>
              <c:strCache>
                <c:ptCount val="1"/>
                <c:pt idx="0">
                  <c:v>2020</c:v>
                </c:pt>
              </c:strCache>
            </c:strRef>
          </c:tx>
          <c:dPt>
            <c:idx val="0"/>
            <c:bubble3D val="0"/>
            <c:spPr>
              <a:solidFill>
                <a:schemeClr val="accent1"/>
              </a:solidFill>
              <a:ln>
                <a:noFill/>
              </a:ln>
              <a:effectLst/>
            </c:spPr>
            <c:extLst>
              <c:ext xmlns:c16="http://schemas.microsoft.com/office/drawing/2014/chart" uri="{C3380CC4-5D6E-409C-BE32-E72D297353CC}">
                <c16:uniqueId val="{00000001-92DE-44C3-866E-93D8BFFFEDF6}"/>
              </c:ext>
            </c:extLst>
          </c:dPt>
          <c:dPt>
            <c:idx val="1"/>
            <c:bubble3D val="0"/>
            <c:spPr>
              <a:solidFill>
                <a:schemeClr val="accent2"/>
              </a:solidFill>
              <a:ln>
                <a:noFill/>
              </a:ln>
              <a:effectLst/>
            </c:spPr>
            <c:extLst>
              <c:ext xmlns:c16="http://schemas.microsoft.com/office/drawing/2014/chart" uri="{C3380CC4-5D6E-409C-BE32-E72D297353CC}">
                <c16:uniqueId val="{00000016-0D09-4BCF-AA63-2A0396C7F045}"/>
              </c:ext>
            </c:extLst>
          </c:dPt>
          <c:dPt>
            <c:idx val="2"/>
            <c:bubble3D val="0"/>
            <c:spPr>
              <a:solidFill>
                <a:schemeClr val="accent3"/>
              </a:solidFill>
              <a:ln>
                <a:noFill/>
              </a:ln>
              <a:effectLst/>
            </c:spPr>
            <c:extLst>
              <c:ext xmlns:c16="http://schemas.microsoft.com/office/drawing/2014/chart" uri="{C3380CC4-5D6E-409C-BE32-E72D297353CC}">
                <c16:uniqueId val="{00000005-9392-4F23-A3A9-9A55BFC737C9}"/>
              </c:ext>
            </c:extLst>
          </c:dPt>
          <c:dPt>
            <c:idx val="3"/>
            <c:bubble3D val="0"/>
            <c:spPr>
              <a:solidFill>
                <a:schemeClr val="accent4"/>
              </a:solidFill>
              <a:ln>
                <a:noFill/>
              </a:ln>
              <a:effectLst/>
            </c:spPr>
            <c:extLst>
              <c:ext xmlns:c16="http://schemas.microsoft.com/office/drawing/2014/chart" uri="{C3380CC4-5D6E-409C-BE32-E72D297353CC}">
                <c16:uniqueId val="{00000007-9392-4F23-A3A9-9A55BFC737C9}"/>
              </c:ext>
            </c:extLst>
          </c:dPt>
          <c:dPt>
            <c:idx val="4"/>
            <c:bubble3D val="0"/>
            <c:spPr>
              <a:solidFill>
                <a:schemeClr val="accent5"/>
              </a:solidFill>
              <a:ln>
                <a:noFill/>
              </a:ln>
              <a:effectLst/>
            </c:spPr>
            <c:extLst>
              <c:ext xmlns:c16="http://schemas.microsoft.com/office/drawing/2014/chart" uri="{C3380CC4-5D6E-409C-BE32-E72D297353CC}">
                <c16:uniqueId val="{00000015-0D09-4BCF-AA63-2A0396C7F045}"/>
              </c:ext>
            </c:extLst>
          </c:dPt>
          <c:dPt>
            <c:idx val="5"/>
            <c:bubble3D val="0"/>
            <c:spPr>
              <a:solidFill>
                <a:schemeClr val="accent6"/>
              </a:solidFill>
              <a:ln>
                <a:noFill/>
              </a:ln>
              <a:effectLst/>
            </c:spPr>
            <c:extLst>
              <c:ext xmlns:c16="http://schemas.microsoft.com/office/drawing/2014/chart" uri="{C3380CC4-5D6E-409C-BE32-E72D297353CC}">
                <c16:uniqueId val="{00000014-0D09-4BCF-AA63-2A0396C7F045}"/>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9392-4F23-A3A9-9A55BFC737C9}"/>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9392-4F23-A3A9-9A55BFC737C9}"/>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9392-4F23-A3A9-9A55BFC737C9}"/>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9392-4F23-A3A9-9A55BFC737C9}"/>
              </c:ext>
            </c:extLst>
          </c:dPt>
          <c:dLbls>
            <c:dLbl>
              <c:idx val="0"/>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1-92DE-44C3-866E-93D8BFFFEDF6}"/>
                </c:ext>
              </c:extLst>
            </c:dLbl>
            <c:dLbl>
              <c:idx val="4"/>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15-0D09-4BCF-AA63-2A0396C7F045}"/>
                </c:ext>
              </c:extLst>
            </c:dLbl>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Cockpit!$I$81:$I$90</c:f>
              <c:strCache>
                <c:ptCount val="10"/>
                <c:pt idx="0">
                  <c:v>W2W</c:v>
                </c:pt>
                <c:pt idx="1">
                  <c:v>Cash in</c:v>
                </c:pt>
                <c:pt idx="2">
                  <c:v>Cash out</c:v>
                </c:pt>
                <c:pt idx="3">
                  <c:v>ATM cash out</c:v>
                </c:pt>
                <c:pt idx="4">
                  <c:v>W2B</c:v>
                </c:pt>
                <c:pt idx="5">
                  <c:v>B2W</c:v>
                </c:pt>
                <c:pt idx="6">
                  <c:v>P2M</c:v>
                </c:pt>
                <c:pt idx="7">
                  <c:v>P2G</c:v>
                </c:pt>
                <c:pt idx="8">
                  <c:v>G2P</c:v>
                </c:pt>
                <c:pt idx="9">
                  <c:v>Bill Payment</c:v>
                </c:pt>
              </c:strCache>
            </c:strRef>
          </c:cat>
          <c:val>
            <c:numRef>
              <c:f>Cockpit!$J$81:$J$90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92DE-44C3-866E-93D8BFFFEDF6}"/>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765947209572459"/>
          <c:y val="0"/>
        </c:manualLayout>
      </c:layout>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0"/>
          <c:order val="0"/>
          <c:tx>
            <c:strRef>
              <c:f>Cockpit!$M$80</c:f>
              <c:strCache>
                <c:ptCount val="1"/>
                <c:pt idx="0">
                  <c:v>2021</c:v>
                </c:pt>
              </c:strCache>
            </c:strRef>
          </c:tx>
          <c:dPt>
            <c:idx val="0"/>
            <c:bubble3D val="0"/>
            <c:spPr>
              <a:solidFill>
                <a:schemeClr val="accent1"/>
              </a:solidFill>
              <a:ln>
                <a:noFill/>
              </a:ln>
              <a:effectLst/>
            </c:spPr>
            <c:extLst>
              <c:ext xmlns:c16="http://schemas.microsoft.com/office/drawing/2014/chart" uri="{C3380CC4-5D6E-409C-BE32-E72D297353CC}">
                <c16:uniqueId val="{00000001-92DE-44C3-866E-93D8BFFFEDF6}"/>
              </c:ext>
            </c:extLst>
          </c:dPt>
          <c:dPt>
            <c:idx val="1"/>
            <c:bubble3D val="0"/>
            <c:spPr>
              <a:solidFill>
                <a:schemeClr val="accent2"/>
              </a:solidFill>
              <a:ln>
                <a:noFill/>
              </a:ln>
              <a:effectLst/>
            </c:spPr>
            <c:extLst>
              <c:ext xmlns:c16="http://schemas.microsoft.com/office/drawing/2014/chart" uri="{C3380CC4-5D6E-409C-BE32-E72D297353CC}">
                <c16:uniqueId val="{00000016-49D6-4EB6-A5D8-0A78FFC29DF7}"/>
              </c:ext>
            </c:extLst>
          </c:dPt>
          <c:dPt>
            <c:idx val="2"/>
            <c:bubble3D val="0"/>
            <c:spPr>
              <a:solidFill>
                <a:schemeClr val="accent3"/>
              </a:solidFill>
              <a:ln>
                <a:noFill/>
              </a:ln>
              <a:effectLst/>
            </c:spPr>
            <c:extLst>
              <c:ext xmlns:c16="http://schemas.microsoft.com/office/drawing/2014/chart" uri="{C3380CC4-5D6E-409C-BE32-E72D297353CC}">
                <c16:uniqueId val="{00000005-BBB6-4410-B3B9-22D542F0D6C3}"/>
              </c:ext>
            </c:extLst>
          </c:dPt>
          <c:dPt>
            <c:idx val="3"/>
            <c:bubble3D val="0"/>
            <c:spPr>
              <a:solidFill>
                <a:schemeClr val="accent4"/>
              </a:solidFill>
              <a:ln>
                <a:noFill/>
              </a:ln>
              <a:effectLst/>
            </c:spPr>
            <c:extLst>
              <c:ext xmlns:c16="http://schemas.microsoft.com/office/drawing/2014/chart" uri="{C3380CC4-5D6E-409C-BE32-E72D297353CC}">
                <c16:uniqueId val="{00000007-BBB6-4410-B3B9-22D542F0D6C3}"/>
              </c:ext>
            </c:extLst>
          </c:dPt>
          <c:dPt>
            <c:idx val="4"/>
            <c:bubble3D val="0"/>
            <c:spPr>
              <a:solidFill>
                <a:schemeClr val="accent5"/>
              </a:solidFill>
              <a:ln>
                <a:noFill/>
              </a:ln>
              <a:effectLst/>
            </c:spPr>
            <c:extLst>
              <c:ext xmlns:c16="http://schemas.microsoft.com/office/drawing/2014/chart" uri="{C3380CC4-5D6E-409C-BE32-E72D297353CC}">
                <c16:uniqueId val="{00000014-49D6-4EB6-A5D8-0A78FFC29DF7}"/>
              </c:ext>
            </c:extLst>
          </c:dPt>
          <c:dPt>
            <c:idx val="5"/>
            <c:bubble3D val="0"/>
            <c:spPr>
              <a:solidFill>
                <a:schemeClr val="accent6"/>
              </a:solidFill>
              <a:ln>
                <a:noFill/>
              </a:ln>
              <a:effectLst/>
            </c:spPr>
            <c:extLst>
              <c:ext xmlns:c16="http://schemas.microsoft.com/office/drawing/2014/chart" uri="{C3380CC4-5D6E-409C-BE32-E72D297353CC}">
                <c16:uniqueId val="{00000015-49D6-4EB6-A5D8-0A78FFC29DF7}"/>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BBB6-4410-B3B9-22D542F0D6C3}"/>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BBB6-4410-B3B9-22D542F0D6C3}"/>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BBB6-4410-B3B9-22D542F0D6C3}"/>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BBB6-4410-B3B9-22D542F0D6C3}"/>
              </c:ext>
            </c:extLst>
          </c:dPt>
          <c:dLbls>
            <c:dLbl>
              <c:idx val="0"/>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1-92DE-44C3-866E-93D8BFFFEDF6}"/>
                </c:ext>
              </c:extLst>
            </c:dLbl>
            <c:dLbl>
              <c:idx val="4"/>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14-49D6-4EB6-A5D8-0A78FFC29DF7}"/>
                </c:ext>
              </c:extLst>
            </c:dLbl>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Cockpit!$L$81:$L$90</c:f>
              <c:strCache>
                <c:ptCount val="10"/>
                <c:pt idx="0">
                  <c:v>W2W</c:v>
                </c:pt>
                <c:pt idx="1">
                  <c:v>Cash in</c:v>
                </c:pt>
                <c:pt idx="2">
                  <c:v>Cash out</c:v>
                </c:pt>
                <c:pt idx="3">
                  <c:v>ATM cash out</c:v>
                </c:pt>
                <c:pt idx="4">
                  <c:v>W2B</c:v>
                </c:pt>
                <c:pt idx="5">
                  <c:v>B2W</c:v>
                </c:pt>
                <c:pt idx="6">
                  <c:v>P2M</c:v>
                </c:pt>
                <c:pt idx="7">
                  <c:v>P2G</c:v>
                </c:pt>
                <c:pt idx="8">
                  <c:v>G2P</c:v>
                </c:pt>
                <c:pt idx="9">
                  <c:v>Bill Payment</c:v>
                </c:pt>
              </c:strCache>
            </c:strRef>
          </c:cat>
          <c:val>
            <c:numRef>
              <c:f>Cockpit!$M$81:$M$90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92DE-44C3-866E-93D8BFFFEDF6}"/>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4285566304490326"/>
          <c:y val="5.8046316389903053E-3"/>
        </c:manualLayout>
      </c:layout>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0"/>
          <c:order val="0"/>
          <c:tx>
            <c:strRef>
              <c:f>Cockpit!$Q$80</c:f>
              <c:strCache>
                <c:ptCount val="1"/>
                <c:pt idx="0">
                  <c:v>2022</c:v>
                </c:pt>
              </c:strCache>
            </c:strRef>
          </c:tx>
          <c:dPt>
            <c:idx val="0"/>
            <c:bubble3D val="0"/>
            <c:spPr>
              <a:solidFill>
                <a:schemeClr val="accent1"/>
              </a:solidFill>
              <a:ln>
                <a:noFill/>
              </a:ln>
              <a:effectLst/>
            </c:spPr>
            <c:extLst>
              <c:ext xmlns:c16="http://schemas.microsoft.com/office/drawing/2014/chart" uri="{C3380CC4-5D6E-409C-BE32-E72D297353CC}">
                <c16:uniqueId val="{00000001-AA1D-47D0-B681-BF8C7651D3F1}"/>
              </c:ext>
            </c:extLst>
          </c:dPt>
          <c:dPt>
            <c:idx val="1"/>
            <c:bubble3D val="0"/>
            <c:spPr>
              <a:solidFill>
                <a:schemeClr val="accent2"/>
              </a:solidFill>
              <a:ln>
                <a:noFill/>
              </a:ln>
              <a:effectLst/>
            </c:spPr>
            <c:extLst>
              <c:ext xmlns:c16="http://schemas.microsoft.com/office/drawing/2014/chart" uri="{C3380CC4-5D6E-409C-BE32-E72D297353CC}">
                <c16:uniqueId val="{00000016-5EE9-4AA1-A0E8-1891E08F1FA4}"/>
              </c:ext>
            </c:extLst>
          </c:dPt>
          <c:dPt>
            <c:idx val="2"/>
            <c:bubble3D val="0"/>
            <c:spPr>
              <a:solidFill>
                <a:schemeClr val="accent3"/>
              </a:solidFill>
              <a:ln>
                <a:noFill/>
              </a:ln>
              <a:effectLst/>
            </c:spPr>
            <c:extLst>
              <c:ext xmlns:c16="http://schemas.microsoft.com/office/drawing/2014/chart" uri="{C3380CC4-5D6E-409C-BE32-E72D297353CC}">
                <c16:uniqueId val="{00000005-E471-40DC-9CBB-014939920D99}"/>
              </c:ext>
            </c:extLst>
          </c:dPt>
          <c:dPt>
            <c:idx val="3"/>
            <c:bubble3D val="0"/>
            <c:spPr>
              <a:solidFill>
                <a:schemeClr val="accent4"/>
              </a:solidFill>
              <a:ln>
                <a:noFill/>
              </a:ln>
              <a:effectLst/>
            </c:spPr>
            <c:extLst>
              <c:ext xmlns:c16="http://schemas.microsoft.com/office/drawing/2014/chart" uri="{C3380CC4-5D6E-409C-BE32-E72D297353CC}">
                <c16:uniqueId val="{00000007-E471-40DC-9CBB-014939920D99}"/>
              </c:ext>
            </c:extLst>
          </c:dPt>
          <c:dPt>
            <c:idx val="4"/>
            <c:bubble3D val="0"/>
            <c:spPr>
              <a:solidFill>
                <a:schemeClr val="accent5"/>
              </a:solidFill>
              <a:ln>
                <a:noFill/>
              </a:ln>
              <a:effectLst/>
            </c:spPr>
            <c:extLst>
              <c:ext xmlns:c16="http://schemas.microsoft.com/office/drawing/2014/chart" uri="{C3380CC4-5D6E-409C-BE32-E72D297353CC}">
                <c16:uniqueId val="{00000015-5EE9-4AA1-A0E8-1891E08F1FA4}"/>
              </c:ext>
            </c:extLst>
          </c:dPt>
          <c:dPt>
            <c:idx val="5"/>
            <c:bubble3D val="0"/>
            <c:spPr>
              <a:solidFill>
                <a:schemeClr val="accent6"/>
              </a:solidFill>
              <a:ln>
                <a:noFill/>
              </a:ln>
              <a:effectLst/>
            </c:spPr>
            <c:extLst>
              <c:ext xmlns:c16="http://schemas.microsoft.com/office/drawing/2014/chart" uri="{C3380CC4-5D6E-409C-BE32-E72D297353CC}">
                <c16:uniqueId val="{00000014-5EE9-4AA1-A0E8-1891E08F1FA4}"/>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E471-40DC-9CBB-014939920D99}"/>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E471-40DC-9CBB-014939920D99}"/>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E471-40DC-9CBB-014939920D99}"/>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E471-40DC-9CBB-014939920D99}"/>
              </c:ext>
            </c:extLst>
          </c:dPt>
          <c:dLbls>
            <c:dLbl>
              <c:idx val="0"/>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1-AA1D-47D0-B681-BF8C7651D3F1}"/>
                </c:ext>
              </c:extLst>
            </c:dLbl>
            <c:dLbl>
              <c:idx val="4"/>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15-5EE9-4AA1-A0E8-1891E08F1FA4}"/>
                </c:ext>
              </c:extLst>
            </c:dLbl>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Cockpit!$P$81:$P$90</c:f>
              <c:strCache>
                <c:ptCount val="10"/>
                <c:pt idx="0">
                  <c:v>W2W</c:v>
                </c:pt>
                <c:pt idx="1">
                  <c:v>Cash in</c:v>
                </c:pt>
                <c:pt idx="2">
                  <c:v>Cash out</c:v>
                </c:pt>
                <c:pt idx="3">
                  <c:v>ATM cash out</c:v>
                </c:pt>
                <c:pt idx="4">
                  <c:v>W2B</c:v>
                </c:pt>
                <c:pt idx="5">
                  <c:v>B2W</c:v>
                </c:pt>
                <c:pt idx="6">
                  <c:v>P2M</c:v>
                </c:pt>
                <c:pt idx="7">
                  <c:v>P2G</c:v>
                </c:pt>
                <c:pt idx="8">
                  <c:v>G2P</c:v>
                </c:pt>
                <c:pt idx="9">
                  <c:v>Bill Payment</c:v>
                </c:pt>
              </c:strCache>
            </c:strRef>
          </c:cat>
          <c:val>
            <c:numRef>
              <c:f>Cockpit!$Q$81:$Q$90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A1D-47D0-B681-BF8C7651D3F1}"/>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0"/>
          <c:order val="0"/>
          <c:tx>
            <c:strRef>
              <c:f>Cockpit!$C$93</c:f>
              <c:strCache>
                <c:ptCount val="1"/>
                <c:pt idx="0">
                  <c:v>2018</c:v>
                </c:pt>
              </c:strCache>
            </c:strRef>
          </c:tx>
          <c:dPt>
            <c:idx val="0"/>
            <c:bubble3D val="0"/>
            <c:spPr>
              <a:solidFill>
                <a:schemeClr val="accent1"/>
              </a:solidFill>
              <a:ln>
                <a:noFill/>
              </a:ln>
              <a:effectLst/>
            </c:spPr>
            <c:extLst>
              <c:ext xmlns:c16="http://schemas.microsoft.com/office/drawing/2014/chart" uri="{C3380CC4-5D6E-409C-BE32-E72D297353CC}">
                <c16:uniqueId val="{00000001-DCF2-4DB4-9ECF-FDC19A3F93BE}"/>
              </c:ext>
            </c:extLst>
          </c:dPt>
          <c:dPt>
            <c:idx val="1"/>
            <c:bubble3D val="0"/>
            <c:spPr>
              <a:solidFill>
                <a:schemeClr val="accent2"/>
              </a:solidFill>
              <a:ln>
                <a:noFill/>
              </a:ln>
              <a:effectLst/>
            </c:spPr>
            <c:extLst>
              <c:ext xmlns:c16="http://schemas.microsoft.com/office/drawing/2014/chart" uri="{C3380CC4-5D6E-409C-BE32-E72D297353CC}">
                <c16:uniqueId val="{00000003-DCF2-4DB4-9ECF-FDC19A3F93BE}"/>
              </c:ext>
            </c:extLst>
          </c:dPt>
          <c:dPt>
            <c:idx val="2"/>
            <c:bubble3D val="0"/>
            <c:spPr>
              <a:solidFill>
                <a:schemeClr val="accent3"/>
              </a:solidFill>
              <a:ln>
                <a:noFill/>
              </a:ln>
              <a:effectLst/>
            </c:spPr>
            <c:extLst>
              <c:ext xmlns:c16="http://schemas.microsoft.com/office/drawing/2014/chart" uri="{C3380CC4-5D6E-409C-BE32-E72D297353CC}">
                <c16:uniqueId val="{00000005-DCF2-4DB4-9ECF-FDC19A3F93BE}"/>
              </c:ext>
            </c:extLst>
          </c:dPt>
          <c:dPt>
            <c:idx val="3"/>
            <c:bubble3D val="0"/>
            <c:spPr>
              <a:solidFill>
                <a:schemeClr val="accent4"/>
              </a:solidFill>
              <a:ln>
                <a:noFill/>
              </a:ln>
              <a:effectLst/>
            </c:spPr>
            <c:extLst>
              <c:ext xmlns:c16="http://schemas.microsoft.com/office/drawing/2014/chart" uri="{C3380CC4-5D6E-409C-BE32-E72D297353CC}">
                <c16:uniqueId val="{00000007-DCF2-4DB4-9ECF-FDC19A3F93BE}"/>
              </c:ext>
            </c:extLst>
          </c:dPt>
          <c:dPt>
            <c:idx val="4"/>
            <c:bubble3D val="0"/>
            <c:spPr>
              <a:solidFill>
                <a:schemeClr val="accent5"/>
              </a:solidFill>
              <a:ln>
                <a:noFill/>
              </a:ln>
              <a:effectLst/>
            </c:spPr>
            <c:extLst>
              <c:ext xmlns:c16="http://schemas.microsoft.com/office/drawing/2014/chart" uri="{C3380CC4-5D6E-409C-BE32-E72D297353CC}">
                <c16:uniqueId val="{00000009-DCF2-4DB4-9ECF-FDC19A3F93BE}"/>
              </c:ext>
            </c:extLst>
          </c:dPt>
          <c:dPt>
            <c:idx val="5"/>
            <c:bubble3D val="0"/>
            <c:spPr>
              <a:solidFill>
                <a:schemeClr val="accent6"/>
              </a:solidFill>
              <a:ln>
                <a:noFill/>
              </a:ln>
              <a:effectLst/>
            </c:spPr>
            <c:extLst>
              <c:ext xmlns:c16="http://schemas.microsoft.com/office/drawing/2014/chart" uri="{C3380CC4-5D6E-409C-BE32-E72D297353CC}">
                <c16:uniqueId val="{0000000B-DCF2-4DB4-9ECF-FDC19A3F93BE}"/>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DCF2-4DB4-9ECF-FDC19A3F93BE}"/>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DCF2-4DB4-9ECF-FDC19A3F93BE}"/>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DCF2-4DB4-9ECF-FDC19A3F93BE}"/>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DCF2-4DB4-9ECF-FDC19A3F93BE}"/>
              </c:ext>
            </c:extLst>
          </c:dPt>
          <c:dLbls>
            <c:dLbl>
              <c:idx val="0"/>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1-DCF2-4DB4-9ECF-FDC19A3F93BE}"/>
                </c:ext>
              </c:extLst>
            </c:dLbl>
            <c:dLbl>
              <c:idx val="4"/>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9-DCF2-4DB4-9ECF-FDC19A3F93BE}"/>
                </c:ext>
              </c:extLst>
            </c:dLbl>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Cockpit!$B$94:$B$103</c:f>
              <c:strCache>
                <c:ptCount val="10"/>
                <c:pt idx="0">
                  <c:v>W2W</c:v>
                </c:pt>
                <c:pt idx="1">
                  <c:v>Cash in</c:v>
                </c:pt>
                <c:pt idx="2">
                  <c:v>Cash out</c:v>
                </c:pt>
                <c:pt idx="3">
                  <c:v>ATM cash out</c:v>
                </c:pt>
                <c:pt idx="4">
                  <c:v>W2B</c:v>
                </c:pt>
                <c:pt idx="5">
                  <c:v>B2W</c:v>
                </c:pt>
                <c:pt idx="6">
                  <c:v>P2M</c:v>
                </c:pt>
                <c:pt idx="7">
                  <c:v>P2G</c:v>
                </c:pt>
                <c:pt idx="8">
                  <c:v>G2P</c:v>
                </c:pt>
                <c:pt idx="9">
                  <c:v>Bill Payment</c:v>
                </c:pt>
              </c:strCache>
            </c:strRef>
          </c:cat>
          <c:val>
            <c:numRef>
              <c:f>Cockpit!$C$94:$C$103</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4-DCF2-4DB4-9ECF-FDC19A3F93BE}"/>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mn-lt"/>
              <a:ea typeface="+mn-ea"/>
              <a:cs typeface="+mn-cs"/>
            </a:defRPr>
          </a:pPr>
          <a:endParaRPr lang="en-US"/>
        </a:p>
      </c:txPr>
    </c:title>
    <c:autoTitleDeleted val="0"/>
    <c:plotArea>
      <c:layout/>
      <c:pieChart>
        <c:varyColors val="1"/>
        <c:ser>
          <c:idx val="0"/>
          <c:order val="0"/>
          <c:tx>
            <c:strRef>
              <c:f>Cockpit!$F$93</c:f>
              <c:strCache>
                <c:ptCount val="1"/>
                <c:pt idx="0">
                  <c:v>2019</c:v>
                </c:pt>
              </c:strCache>
            </c:strRef>
          </c:tx>
          <c:dPt>
            <c:idx val="0"/>
            <c:bubble3D val="0"/>
            <c:spPr>
              <a:solidFill>
                <a:schemeClr val="accent1"/>
              </a:solidFill>
              <a:ln>
                <a:noFill/>
              </a:ln>
              <a:effectLst/>
            </c:spPr>
            <c:extLst>
              <c:ext xmlns:c16="http://schemas.microsoft.com/office/drawing/2014/chart" uri="{C3380CC4-5D6E-409C-BE32-E72D297353CC}">
                <c16:uniqueId val="{00000001-3998-450F-B4E2-3E1B29C0ED9D}"/>
              </c:ext>
            </c:extLst>
          </c:dPt>
          <c:dPt>
            <c:idx val="1"/>
            <c:bubble3D val="0"/>
            <c:spPr>
              <a:solidFill>
                <a:schemeClr val="accent2"/>
              </a:solidFill>
              <a:ln>
                <a:noFill/>
              </a:ln>
              <a:effectLst/>
            </c:spPr>
            <c:extLst>
              <c:ext xmlns:c16="http://schemas.microsoft.com/office/drawing/2014/chart" uri="{C3380CC4-5D6E-409C-BE32-E72D297353CC}">
                <c16:uniqueId val="{00000003-3998-450F-B4E2-3E1B29C0ED9D}"/>
              </c:ext>
            </c:extLst>
          </c:dPt>
          <c:dPt>
            <c:idx val="2"/>
            <c:bubble3D val="0"/>
            <c:spPr>
              <a:solidFill>
                <a:schemeClr val="accent3"/>
              </a:solidFill>
              <a:ln>
                <a:noFill/>
              </a:ln>
              <a:effectLst/>
            </c:spPr>
            <c:extLst>
              <c:ext xmlns:c16="http://schemas.microsoft.com/office/drawing/2014/chart" uri="{C3380CC4-5D6E-409C-BE32-E72D297353CC}">
                <c16:uniqueId val="{00000005-3998-450F-B4E2-3E1B29C0ED9D}"/>
              </c:ext>
            </c:extLst>
          </c:dPt>
          <c:dPt>
            <c:idx val="3"/>
            <c:bubble3D val="0"/>
            <c:spPr>
              <a:solidFill>
                <a:schemeClr val="accent4"/>
              </a:solidFill>
              <a:ln>
                <a:noFill/>
              </a:ln>
              <a:effectLst/>
            </c:spPr>
            <c:extLst>
              <c:ext xmlns:c16="http://schemas.microsoft.com/office/drawing/2014/chart" uri="{C3380CC4-5D6E-409C-BE32-E72D297353CC}">
                <c16:uniqueId val="{00000007-3998-450F-B4E2-3E1B29C0ED9D}"/>
              </c:ext>
            </c:extLst>
          </c:dPt>
          <c:dPt>
            <c:idx val="4"/>
            <c:bubble3D val="0"/>
            <c:spPr>
              <a:solidFill>
                <a:schemeClr val="accent5"/>
              </a:solidFill>
              <a:ln>
                <a:noFill/>
              </a:ln>
              <a:effectLst/>
            </c:spPr>
            <c:extLst>
              <c:ext xmlns:c16="http://schemas.microsoft.com/office/drawing/2014/chart" uri="{C3380CC4-5D6E-409C-BE32-E72D297353CC}">
                <c16:uniqueId val="{00000009-3998-450F-B4E2-3E1B29C0ED9D}"/>
              </c:ext>
            </c:extLst>
          </c:dPt>
          <c:dPt>
            <c:idx val="5"/>
            <c:bubble3D val="0"/>
            <c:spPr>
              <a:solidFill>
                <a:schemeClr val="accent6"/>
              </a:solidFill>
              <a:ln>
                <a:noFill/>
              </a:ln>
              <a:effectLst/>
            </c:spPr>
            <c:extLst>
              <c:ext xmlns:c16="http://schemas.microsoft.com/office/drawing/2014/chart" uri="{C3380CC4-5D6E-409C-BE32-E72D297353CC}">
                <c16:uniqueId val="{0000000B-3998-450F-B4E2-3E1B29C0ED9D}"/>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3998-450F-B4E2-3E1B29C0ED9D}"/>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3998-450F-B4E2-3E1B29C0ED9D}"/>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3998-450F-B4E2-3E1B29C0ED9D}"/>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3998-450F-B4E2-3E1B29C0ED9D}"/>
              </c:ext>
            </c:extLst>
          </c:dPt>
          <c:dLbls>
            <c:dLbl>
              <c:idx val="0"/>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1-3998-450F-B4E2-3E1B29C0ED9D}"/>
                </c:ext>
              </c:extLst>
            </c:dLbl>
            <c:dLbl>
              <c:idx val="4"/>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6="http://schemas.microsoft.com/office/drawing/2014/chart" uri="{C3380CC4-5D6E-409C-BE32-E72D297353CC}">
                  <c16:uniqueId val="{00000009-3998-450F-B4E2-3E1B29C0ED9D}"/>
                </c:ext>
              </c:extLst>
            </c:dLbl>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Cockpit!$E$94:$E$103</c:f>
              <c:strCache>
                <c:ptCount val="10"/>
                <c:pt idx="0">
                  <c:v>W2W</c:v>
                </c:pt>
                <c:pt idx="1">
                  <c:v>Cash in</c:v>
                </c:pt>
                <c:pt idx="2">
                  <c:v>Cash out</c:v>
                </c:pt>
                <c:pt idx="3">
                  <c:v>ATM cash out</c:v>
                </c:pt>
                <c:pt idx="4">
                  <c:v>W2B</c:v>
                </c:pt>
                <c:pt idx="5">
                  <c:v>B2W</c:v>
                </c:pt>
                <c:pt idx="6">
                  <c:v>P2M</c:v>
                </c:pt>
                <c:pt idx="7">
                  <c:v>P2G</c:v>
                </c:pt>
                <c:pt idx="8">
                  <c:v>G2P</c:v>
                </c:pt>
                <c:pt idx="9">
                  <c:v>Bill Payment</c:v>
                </c:pt>
              </c:strCache>
            </c:strRef>
          </c:cat>
          <c:val>
            <c:numRef>
              <c:f>Cockpit!$F$94:$F$103</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4-3998-450F-B4E2-3E1B29C0ED9D}"/>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a:solidFill>
                  <a:schemeClr val="accent1"/>
                </a:solidFill>
              </a:rPr>
              <a:t>Volume</a:t>
            </a:r>
            <a:r>
              <a:rPr lang="fr-FR" sz="1200" b="1" baseline="0">
                <a:solidFill>
                  <a:schemeClr val="accent1"/>
                </a:solidFill>
              </a:rPr>
              <a:t> of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0"/>
        <c:ser>
          <c:idx val="0"/>
          <c:order val="0"/>
          <c:tx>
            <c:strRef>
              <c:f>Cockpit!$I$17</c:f>
              <c:strCache>
                <c:ptCount val="1"/>
                <c:pt idx="0">
                  <c:v>Total Number of MM transactions</c:v>
                </c:pt>
              </c:strCache>
            </c:strRef>
          </c:tx>
          <c:spPr>
            <a:solidFill>
              <a:schemeClr val="accent1"/>
            </a:solidFill>
            <a:ln>
              <a:noFill/>
            </a:ln>
            <a:effectLst/>
          </c:spPr>
          <c:invertIfNegative val="0"/>
          <c:cat>
            <c:numRef>
              <c:f>Cockpit!$J$15:$N$15</c:f>
              <c:numCache>
                <c:formatCode>General</c:formatCode>
                <c:ptCount val="5"/>
              </c:numCache>
            </c:numRef>
          </c:cat>
          <c:val>
            <c:numRef>
              <c:f>Cockpit!$J$17:$N$17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414E-4C8A-9D25-241334EA82AA}"/>
            </c:ext>
          </c:extLst>
        </c:ser>
        <c:ser>
          <c:idx val="1"/>
          <c:order val="1"/>
          <c:tx>
            <c:strRef>
              <c:f>Cockpit!$I$18</c:f>
              <c:strCache>
                <c:ptCount val="1"/>
                <c:pt idx="0">
                  <c:v>Total Number of interoperable transactions</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Cockpit!$J$15:$N$15</c:f>
              <c:numCache>
                <c:formatCode>General</c:formatCode>
                <c:ptCount val="5"/>
              </c:numCache>
            </c:numRef>
          </c:cat>
          <c:val>
            <c:numRef>
              <c:f>Cockpit!$J$18:$N$18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414E-4C8A-9D25-241334EA82AA}"/>
            </c:ext>
          </c:extLst>
        </c:ser>
        <c:dLbls>
          <c:showLegendKey val="0"/>
          <c:showVal val="0"/>
          <c:showCatName val="0"/>
          <c:showSerName val="0"/>
          <c:showPercent val="0"/>
          <c:showBubbleSize val="0"/>
        </c:dLbls>
        <c:gapWidth val="219"/>
        <c:axId val="282533871"/>
        <c:axId val="2098951647"/>
      </c:barChart>
      <c:lineChart>
        <c:grouping val="standard"/>
        <c:varyColors val="0"/>
        <c:ser>
          <c:idx val="2"/>
          <c:order val="2"/>
          <c:tx>
            <c:strRef>
              <c:f>Cockpit!$I$19</c:f>
              <c:strCache>
                <c:ptCount val="1"/>
                <c:pt idx="0">
                  <c:v>Interoperability rate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Cockpit!$J$16:$N$16</c:f>
              <c:numCache>
                <c:formatCode>General</c:formatCode>
                <c:ptCount val="5"/>
                <c:pt idx="0">
                  <c:v>2018</c:v>
                </c:pt>
                <c:pt idx="1">
                  <c:v>2019</c:v>
                </c:pt>
                <c:pt idx="2">
                  <c:v>2020</c:v>
                </c:pt>
                <c:pt idx="3">
                  <c:v>2021</c:v>
                </c:pt>
                <c:pt idx="4">
                  <c:v>2022</c:v>
                </c:pt>
              </c:numCache>
            </c:numRef>
          </c:cat>
          <c:val>
            <c:numRef>
              <c:f>Cockpit!$J$19:$N$19</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414E-4C8A-9D25-241334EA82AA}"/>
            </c:ext>
          </c:extLst>
        </c:ser>
        <c:dLbls>
          <c:showLegendKey val="0"/>
          <c:showVal val="0"/>
          <c:showCatName val="0"/>
          <c:showSerName val="0"/>
          <c:showPercent val="0"/>
          <c:showBubbleSize val="0"/>
        </c:dLbls>
        <c:marker val="1"/>
        <c:smooth val="0"/>
        <c:axId val="1890347839"/>
        <c:axId val="1890393055"/>
      </c:lineChart>
      <c:catAx>
        <c:axId val="282533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098951647"/>
        <c:crosses val="autoZero"/>
        <c:auto val="1"/>
        <c:lblAlgn val="ctr"/>
        <c:lblOffset val="100"/>
        <c:noMultiLvlLbl val="0"/>
      </c:catAx>
      <c:valAx>
        <c:axId val="2098951647"/>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lumMod val="50000"/>
                  </a:schemeClr>
                </a:solidFill>
                <a:latin typeface="+mn-lt"/>
                <a:ea typeface="+mn-ea"/>
                <a:cs typeface="+mn-cs"/>
              </a:defRPr>
            </a:pPr>
            <a:endParaRPr lang="en-US"/>
          </a:p>
        </c:txPr>
        <c:crossAx val="282533871"/>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valAx>
        <c:axId val="1890393055"/>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lumMod val="50000"/>
                  </a:schemeClr>
                </a:solidFill>
                <a:latin typeface="+mn-lt"/>
                <a:ea typeface="+mn-ea"/>
                <a:cs typeface="+mn-cs"/>
              </a:defRPr>
            </a:pPr>
            <a:endParaRPr lang="en-US"/>
          </a:p>
        </c:txPr>
        <c:crossAx val="1890347839"/>
        <c:crosses val="max"/>
        <c:crossBetween val="between"/>
      </c:valAx>
      <c:catAx>
        <c:axId val="1890347839"/>
        <c:scaling>
          <c:orientation val="minMax"/>
        </c:scaling>
        <c:delete val="1"/>
        <c:axPos val="b"/>
        <c:numFmt formatCode="General" sourceLinked="1"/>
        <c:majorTickMark val="out"/>
        <c:minorTickMark val="none"/>
        <c:tickLblPos val="nextTo"/>
        <c:crossAx val="189039305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772472072627555"/>
          <c:y val="0"/>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mn-lt"/>
              <a:ea typeface="+mn-ea"/>
              <a:cs typeface="+mn-cs"/>
            </a:defRPr>
          </a:pPr>
          <a:endParaRPr lang="en-US"/>
        </a:p>
      </c:txPr>
    </c:title>
    <c:autoTitleDeleted val="0"/>
    <c:plotArea>
      <c:layout/>
      <c:pieChart>
        <c:varyColors val="1"/>
        <c:ser>
          <c:idx val="0"/>
          <c:order val="0"/>
          <c:tx>
            <c:strRef>
              <c:f>Cockpit!$J$93</c:f>
              <c:strCache>
                <c:ptCount val="1"/>
                <c:pt idx="0">
                  <c:v>2020</c:v>
                </c:pt>
              </c:strCache>
            </c:strRef>
          </c:tx>
          <c:dPt>
            <c:idx val="0"/>
            <c:bubble3D val="0"/>
            <c:spPr>
              <a:solidFill>
                <a:schemeClr val="accent1"/>
              </a:solidFill>
              <a:ln>
                <a:noFill/>
              </a:ln>
              <a:effectLst/>
            </c:spPr>
            <c:extLst>
              <c:ext xmlns:c16="http://schemas.microsoft.com/office/drawing/2014/chart" uri="{C3380CC4-5D6E-409C-BE32-E72D297353CC}">
                <c16:uniqueId val="{00000001-DB8E-4C0E-8CCD-D58F8614E54D}"/>
              </c:ext>
            </c:extLst>
          </c:dPt>
          <c:dPt>
            <c:idx val="1"/>
            <c:bubble3D val="0"/>
            <c:spPr>
              <a:solidFill>
                <a:schemeClr val="accent2"/>
              </a:solidFill>
              <a:ln>
                <a:noFill/>
              </a:ln>
              <a:effectLst/>
            </c:spPr>
            <c:extLst>
              <c:ext xmlns:c16="http://schemas.microsoft.com/office/drawing/2014/chart" uri="{C3380CC4-5D6E-409C-BE32-E72D297353CC}">
                <c16:uniqueId val="{00000003-DB8E-4C0E-8CCD-D58F8614E54D}"/>
              </c:ext>
            </c:extLst>
          </c:dPt>
          <c:dPt>
            <c:idx val="2"/>
            <c:bubble3D val="0"/>
            <c:spPr>
              <a:solidFill>
                <a:schemeClr val="accent3"/>
              </a:solidFill>
              <a:ln>
                <a:noFill/>
              </a:ln>
              <a:effectLst/>
            </c:spPr>
            <c:extLst>
              <c:ext xmlns:c16="http://schemas.microsoft.com/office/drawing/2014/chart" uri="{C3380CC4-5D6E-409C-BE32-E72D297353CC}">
                <c16:uniqueId val="{00000005-DB8E-4C0E-8CCD-D58F8614E54D}"/>
              </c:ext>
            </c:extLst>
          </c:dPt>
          <c:dPt>
            <c:idx val="3"/>
            <c:bubble3D val="0"/>
            <c:spPr>
              <a:solidFill>
                <a:schemeClr val="accent4"/>
              </a:solidFill>
              <a:ln>
                <a:noFill/>
              </a:ln>
              <a:effectLst/>
            </c:spPr>
            <c:extLst>
              <c:ext xmlns:c16="http://schemas.microsoft.com/office/drawing/2014/chart" uri="{C3380CC4-5D6E-409C-BE32-E72D297353CC}">
                <c16:uniqueId val="{00000007-DB8E-4C0E-8CCD-D58F8614E54D}"/>
              </c:ext>
            </c:extLst>
          </c:dPt>
          <c:dPt>
            <c:idx val="4"/>
            <c:bubble3D val="0"/>
            <c:spPr>
              <a:solidFill>
                <a:schemeClr val="accent5"/>
              </a:solidFill>
              <a:ln>
                <a:noFill/>
              </a:ln>
              <a:effectLst/>
            </c:spPr>
            <c:extLst>
              <c:ext xmlns:c16="http://schemas.microsoft.com/office/drawing/2014/chart" uri="{C3380CC4-5D6E-409C-BE32-E72D297353CC}">
                <c16:uniqueId val="{00000009-DB8E-4C0E-8CCD-D58F8614E54D}"/>
              </c:ext>
            </c:extLst>
          </c:dPt>
          <c:dPt>
            <c:idx val="5"/>
            <c:bubble3D val="0"/>
            <c:spPr>
              <a:solidFill>
                <a:schemeClr val="accent6"/>
              </a:solidFill>
              <a:ln>
                <a:noFill/>
              </a:ln>
              <a:effectLst/>
            </c:spPr>
            <c:extLst>
              <c:ext xmlns:c16="http://schemas.microsoft.com/office/drawing/2014/chart" uri="{C3380CC4-5D6E-409C-BE32-E72D297353CC}">
                <c16:uniqueId val="{0000000B-DB8E-4C0E-8CCD-D58F8614E54D}"/>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DB8E-4C0E-8CCD-D58F8614E54D}"/>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DB8E-4C0E-8CCD-D58F8614E54D}"/>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DB8E-4C0E-8CCD-D58F8614E54D}"/>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DB8E-4C0E-8CCD-D58F8614E54D}"/>
              </c:ext>
            </c:extLst>
          </c:dPt>
          <c:dLbls>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Cockpit!$I$94:$I$103</c:f>
              <c:strCache>
                <c:ptCount val="10"/>
                <c:pt idx="0">
                  <c:v>W2W</c:v>
                </c:pt>
                <c:pt idx="1">
                  <c:v>Cash in</c:v>
                </c:pt>
                <c:pt idx="2">
                  <c:v>Cash out</c:v>
                </c:pt>
                <c:pt idx="3">
                  <c:v>ATM cash out</c:v>
                </c:pt>
                <c:pt idx="4">
                  <c:v>W2B</c:v>
                </c:pt>
                <c:pt idx="5">
                  <c:v>B2W</c:v>
                </c:pt>
                <c:pt idx="6">
                  <c:v>P2M</c:v>
                </c:pt>
                <c:pt idx="7">
                  <c:v>P2G</c:v>
                </c:pt>
                <c:pt idx="8">
                  <c:v>G2P</c:v>
                </c:pt>
                <c:pt idx="9">
                  <c:v>Bill Payment</c:v>
                </c:pt>
              </c:strCache>
            </c:strRef>
          </c:cat>
          <c:val>
            <c:numRef>
              <c:f>Cockpit!$J$94:$J$103</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4-DB8E-4C0E-8CCD-D58F8614E54D}"/>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765947209572459"/>
          <c:y val="0"/>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mn-lt"/>
              <a:ea typeface="+mn-ea"/>
              <a:cs typeface="+mn-cs"/>
            </a:defRPr>
          </a:pPr>
          <a:endParaRPr lang="en-US"/>
        </a:p>
      </c:txPr>
    </c:title>
    <c:autoTitleDeleted val="0"/>
    <c:plotArea>
      <c:layout/>
      <c:pieChart>
        <c:varyColors val="1"/>
        <c:ser>
          <c:idx val="0"/>
          <c:order val="0"/>
          <c:tx>
            <c:strRef>
              <c:f>Cockpit!$M$93</c:f>
              <c:strCache>
                <c:ptCount val="1"/>
                <c:pt idx="0">
                  <c:v>2021</c:v>
                </c:pt>
              </c:strCache>
            </c:strRef>
          </c:tx>
          <c:dPt>
            <c:idx val="0"/>
            <c:bubble3D val="0"/>
            <c:spPr>
              <a:solidFill>
                <a:schemeClr val="accent1"/>
              </a:solidFill>
              <a:ln>
                <a:noFill/>
              </a:ln>
              <a:effectLst/>
            </c:spPr>
            <c:extLst>
              <c:ext xmlns:c16="http://schemas.microsoft.com/office/drawing/2014/chart" uri="{C3380CC4-5D6E-409C-BE32-E72D297353CC}">
                <c16:uniqueId val="{00000001-C8C6-4436-B104-A1C96D71AC11}"/>
              </c:ext>
            </c:extLst>
          </c:dPt>
          <c:dPt>
            <c:idx val="1"/>
            <c:bubble3D val="0"/>
            <c:spPr>
              <a:solidFill>
                <a:schemeClr val="accent2"/>
              </a:solidFill>
              <a:ln>
                <a:noFill/>
              </a:ln>
              <a:effectLst/>
            </c:spPr>
            <c:extLst>
              <c:ext xmlns:c16="http://schemas.microsoft.com/office/drawing/2014/chart" uri="{C3380CC4-5D6E-409C-BE32-E72D297353CC}">
                <c16:uniqueId val="{00000003-C8C6-4436-B104-A1C96D71AC11}"/>
              </c:ext>
            </c:extLst>
          </c:dPt>
          <c:dPt>
            <c:idx val="2"/>
            <c:bubble3D val="0"/>
            <c:spPr>
              <a:solidFill>
                <a:schemeClr val="accent3"/>
              </a:solidFill>
              <a:ln>
                <a:noFill/>
              </a:ln>
              <a:effectLst/>
            </c:spPr>
            <c:extLst>
              <c:ext xmlns:c16="http://schemas.microsoft.com/office/drawing/2014/chart" uri="{C3380CC4-5D6E-409C-BE32-E72D297353CC}">
                <c16:uniqueId val="{00000005-C8C6-4436-B104-A1C96D71AC11}"/>
              </c:ext>
            </c:extLst>
          </c:dPt>
          <c:dPt>
            <c:idx val="3"/>
            <c:bubble3D val="0"/>
            <c:spPr>
              <a:solidFill>
                <a:schemeClr val="accent4"/>
              </a:solidFill>
              <a:ln>
                <a:noFill/>
              </a:ln>
              <a:effectLst/>
            </c:spPr>
            <c:extLst>
              <c:ext xmlns:c16="http://schemas.microsoft.com/office/drawing/2014/chart" uri="{C3380CC4-5D6E-409C-BE32-E72D297353CC}">
                <c16:uniqueId val="{00000007-C8C6-4436-B104-A1C96D71AC11}"/>
              </c:ext>
            </c:extLst>
          </c:dPt>
          <c:dPt>
            <c:idx val="4"/>
            <c:bubble3D val="0"/>
            <c:spPr>
              <a:solidFill>
                <a:schemeClr val="accent5"/>
              </a:solidFill>
              <a:ln>
                <a:noFill/>
              </a:ln>
              <a:effectLst/>
            </c:spPr>
            <c:extLst>
              <c:ext xmlns:c16="http://schemas.microsoft.com/office/drawing/2014/chart" uri="{C3380CC4-5D6E-409C-BE32-E72D297353CC}">
                <c16:uniqueId val="{00000009-C8C6-4436-B104-A1C96D71AC11}"/>
              </c:ext>
            </c:extLst>
          </c:dPt>
          <c:dPt>
            <c:idx val="5"/>
            <c:bubble3D val="0"/>
            <c:spPr>
              <a:solidFill>
                <a:schemeClr val="accent6"/>
              </a:solidFill>
              <a:ln>
                <a:noFill/>
              </a:ln>
              <a:effectLst/>
            </c:spPr>
            <c:extLst>
              <c:ext xmlns:c16="http://schemas.microsoft.com/office/drawing/2014/chart" uri="{C3380CC4-5D6E-409C-BE32-E72D297353CC}">
                <c16:uniqueId val="{0000000B-C8C6-4436-B104-A1C96D71AC11}"/>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C8C6-4436-B104-A1C96D71AC11}"/>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C8C6-4436-B104-A1C96D71AC11}"/>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C8C6-4436-B104-A1C96D71AC11}"/>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C8C6-4436-B104-A1C96D71AC11}"/>
              </c:ext>
            </c:extLst>
          </c:dPt>
          <c:dLbls>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Cockpit!$L$94:$L$103</c:f>
              <c:strCache>
                <c:ptCount val="10"/>
                <c:pt idx="0">
                  <c:v>W2W</c:v>
                </c:pt>
                <c:pt idx="1">
                  <c:v>Cash in</c:v>
                </c:pt>
                <c:pt idx="2">
                  <c:v>Cash out</c:v>
                </c:pt>
                <c:pt idx="3">
                  <c:v>ATM cash out</c:v>
                </c:pt>
                <c:pt idx="4">
                  <c:v>W2B</c:v>
                </c:pt>
                <c:pt idx="5">
                  <c:v>B2W</c:v>
                </c:pt>
                <c:pt idx="6">
                  <c:v>P2M</c:v>
                </c:pt>
                <c:pt idx="7">
                  <c:v>P2G</c:v>
                </c:pt>
                <c:pt idx="8">
                  <c:v>G2P</c:v>
                </c:pt>
                <c:pt idx="9">
                  <c:v>Bill Payment</c:v>
                </c:pt>
              </c:strCache>
            </c:strRef>
          </c:cat>
          <c:val>
            <c:numRef>
              <c:f>Cockpit!$M$94:$M$103</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4-C8C6-4436-B104-A1C96D71AC11}"/>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4285566304490326"/>
          <c:y val="5.8046316389903053E-3"/>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mn-lt"/>
              <a:ea typeface="+mn-ea"/>
              <a:cs typeface="+mn-cs"/>
            </a:defRPr>
          </a:pPr>
          <a:endParaRPr lang="en-US"/>
        </a:p>
      </c:txPr>
    </c:title>
    <c:autoTitleDeleted val="0"/>
    <c:plotArea>
      <c:layout/>
      <c:pieChart>
        <c:varyColors val="1"/>
        <c:ser>
          <c:idx val="0"/>
          <c:order val="0"/>
          <c:tx>
            <c:strRef>
              <c:f>Cockpit!$Q$93</c:f>
              <c:strCache>
                <c:ptCount val="1"/>
                <c:pt idx="0">
                  <c:v>2022</c:v>
                </c:pt>
              </c:strCache>
            </c:strRef>
          </c:tx>
          <c:dPt>
            <c:idx val="0"/>
            <c:bubble3D val="0"/>
            <c:spPr>
              <a:solidFill>
                <a:schemeClr val="accent1"/>
              </a:solidFill>
              <a:ln>
                <a:noFill/>
              </a:ln>
              <a:effectLst/>
            </c:spPr>
            <c:extLst>
              <c:ext xmlns:c16="http://schemas.microsoft.com/office/drawing/2014/chart" uri="{C3380CC4-5D6E-409C-BE32-E72D297353CC}">
                <c16:uniqueId val="{00000001-1756-4C7A-B56E-C7096AD08DBC}"/>
              </c:ext>
            </c:extLst>
          </c:dPt>
          <c:dPt>
            <c:idx val="1"/>
            <c:bubble3D val="0"/>
            <c:spPr>
              <a:solidFill>
                <a:schemeClr val="accent2"/>
              </a:solidFill>
              <a:ln>
                <a:noFill/>
              </a:ln>
              <a:effectLst/>
            </c:spPr>
            <c:extLst>
              <c:ext xmlns:c16="http://schemas.microsoft.com/office/drawing/2014/chart" uri="{C3380CC4-5D6E-409C-BE32-E72D297353CC}">
                <c16:uniqueId val="{00000003-1756-4C7A-B56E-C7096AD08DBC}"/>
              </c:ext>
            </c:extLst>
          </c:dPt>
          <c:dPt>
            <c:idx val="2"/>
            <c:bubble3D val="0"/>
            <c:spPr>
              <a:solidFill>
                <a:schemeClr val="accent3"/>
              </a:solidFill>
              <a:ln>
                <a:noFill/>
              </a:ln>
              <a:effectLst/>
            </c:spPr>
            <c:extLst>
              <c:ext xmlns:c16="http://schemas.microsoft.com/office/drawing/2014/chart" uri="{C3380CC4-5D6E-409C-BE32-E72D297353CC}">
                <c16:uniqueId val="{00000005-1756-4C7A-B56E-C7096AD08DBC}"/>
              </c:ext>
            </c:extLst>
          </c:dPt>
          <c:dPt>
            <c:idx val="3"/>
            <c:bubble3D val="0"/>
            <c:spPr>
              <a:solidFill>
                <a:schemeClr val="accent4"/>
              </a:solidFill>
              <a:ln>
                <a:noFill/>
              </a:ln>
              <a:effectLst/>
            </c:spPr>
            <c:extLst>
              <c:ext xmlns:c16="http://schemas.microsoft.com/office/drawing/2014/chart" uri="{C3380CC4-5D6E-409C-BE32-E72D297353CC}">
                <c16:uniqueId val="{00000007-1756-4C7A-B56E-C7096AD08DBC}"/>
              </c:ext>
            </c:extLst>
          </c:dPt>
          <c:dPt>
            <c:idx val="4"/>
            <c:bubble3D val="0"/>
            <c:spPr>
              <a:solidFill>
                <a:schemeClr val="accent5"/>
              </a:solidFill>
              <a:ln>
                <a:noFill/>
              </a:ln>
              <a:effectLst/>
            </c:spPr>
            <c:extLst>
              <c:ext xmlns:c16="http://schemas.microsoft.com/office/drawing/2014/chart" uri="{C3380CC4-5D6E-409C-BE32-E72D297353CC}">
                <c16:uniqueId val="{00000009-1756-4C7A-B56E-C7096AD08DBC}"/>
              </c:ext>
            </c:extLst>
          </c:dPt>
          <c:dPt>
            <c:idx val="5"/>
            <c:bubble3D val="0"/>
            <c:spPr>
              <a:solidFill>
                <a:schemeClr val="accent6"/>
              </a:solidFill>
              <a:ln>
                <a:noFill/>
              </a:ln>
              <a:effectLst/>
            </c:spPr>
            <c:extLst>
              <c:ext xmlns:c16="http://schemas.microsoft.com/office/drawing/2014/chart" uri="{C3380CC4-5D6E-409C-BE32-E72D297353CC}">
                <c16:uniqueId val="{0000000B-1756-4C7A-B56E-C7096AD08DBC}"/>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1756-4C7A-B56E-C7096AD08DBC}"/>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1756-4C7A-B56E-C7096AD08DBC}"/>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1756-4C7A-B56E-C7096AD08DBC}"/>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1756-4C7A-B56E-C7096AD08DBC}"/>
              </c:ext>
            </c:extLst>
          </c:dPt>
          <c:dLbls>
            <c:spPr>
              <a:noFill/>
              <a:ln>
                <a:noFill/>
              </a:ln>
              <a:effectLst/>
            </c:spPr>
            <c:txPr>
              <a:bodyPr rot="0" spcFirstLastPara="1" vertOverflow="ellipsis" vert="horz" wrap="square" lIns="38100" tIns="19050" rIns="38100" bIns="19050" anchor="ctr" anchorCtr="1">
                <a:spAutoFit/>
              </a:bodyPr>
              <a:lstStyle/>
              <a:p>
                <a:pPr>
                  <a:defRPr sz="5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Cockpit!$P$94:$P$103</c:f>
              <c:strCache>
                <c:ptCount val="10"/>
                <c:pt idx="0">
                  <c:v>W2W</c:v>
                </c:pt>
                <c:pt idx="1">
                  <c:v>Cash in</c:v>
                </c:pt>
                <c:pt idx="2">
                  <c:v>Cash out</c:v>
                </c:pt>
                <c:pt idx="3">
                  <c:v>ATM cash out</c:v>
                </c:pt>
                <c:pt idx="4">
                  <c:v>W2B</c:v>
                </c:pt>
                <c:pt idx="5">
                  <c:v>B2W</c:v>
                </c:pt>
                <c:pt idx="6">
                  <c:v>P2M</c:v>
                </c:pt>
                <c:pt idx="7">
                  <c:v>P2G</c:v>
                </c:pt>
                <c:pt idx="8">
                  <c:v>G2P</c:v>
                </c:pt>
                <c:pt idx="9">
                  <c:v>Bill Payment</c:v>
                </c:pt>
              </c:strCache>
            </c:strRef>
          </c:cat>
          <c:val>
            <c:numRef>
              <c:f>Cockpit!$Q$94:$Q$103</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4-1756-4C7A-B56E-C7096AD08DBC}"/>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i="0" u="none" strike="noStrike" kern="1200" spc="0" baseline="0">
                <a:solidFill>
                  <a:schemeClr val="accent1"/>
                </a:solidFill>
              </a:rPr>
              <a:t>Distribution</a:t>
            </a:r>
            <a:r>
              <a:rPr lang="fr-FR" sz="1200" b="1" baseline="0">
                <a:solidFill>
                  <a:schemeClr val="accent1"/>
                </a:solidFill>
              </a:rPr>
              <a:t> of Revenues generated by W2W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stacked"/>
        <c:varyColors val="0"/>
        <c:ser>
          <c:idx val="0"/>
          <c:order val="0"/>
          <c:tx>
            <c:strRef>
              <c:f>Cockpit!$B$108</c:f>
              <c:strCache>
                <c:ptCount val="1"/>
                <c:pt idx="0">
                  <c:v>Fees charged to the customer</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Cockpit!$C$107:$G$107</c:f>
              <c:numCache>
                <c:formatCode>General</c:formatCode>
                <c:ptCount val="5"/>
                <c:pt idx="0">
                  <c:v>2018</c:v>
                </c:pt>
                <c:pt idx="1">
                  <c:v>2019</c:v>
                </c:pt>
                <c:pt idx="2">
                  <c:v>2020</c:v>
                </c:pt>
                <c:pt idx="3">
                  <c:v>2021</c:v>
                </c:pt>
                <c:pt idx="4">
                  <c:v>2022</c:v>
                </c:pt>
              </c:numCache>
            </c:numRef>
          </c:cat>
          <c:val>
            <c:numRef>
              <c:f>Cockpit!$C$108:$G$108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7DEF-4964-B637-D658C3305800}"/>
            </c:ext>
          </c:extLst>
        </c:ser>
        <c:ser>
          <c:idx val="1"/>
          <c:order val="1"/>
          <c:tx>
            <c:strRef>
              <c:f>Cockpit!$B$109</c:f>
              <c:strCache>
                <c:ptCount val="1"/>
                <c:pt idx="0">
                  <c:v>Interchange received </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Cockpit!$C$107:$G$107</c:f>
              <c:numCache>
                <c:formatCode>General</c:formatCode>
                <c:ptCount val="5"/>
                <c:pt idx="0">
                  <c:v>2018</c:v>
                </c:pt>
                <c:pt idx="1">
                  <c:v>2019</c:v>
                </c:pt>
                <c:pt idx="2">
                  <c:v>2020</c:v>
                </c:pt>
                <c:pt idx="3">
                  <c:v>2021</c:v>
                </c:pt>
                <c:pt idx="4">
                  <c:v>2022</c:v>
                </c:pt>
              </c:numCache>
            </c:numRef>
          </c:cat>
          <c:val>
            <c:numRef>
              <c:f>Cockpit!$C$109:$G$109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7DEF-4964-B637-D658C3305800}"/>
            </c:ext>
          </c:extLst>
        </c:ser>
        <c:dLbls>
          <c:showLegendKey val="0"/>
          <c:showVal val="1"/>
          <c:showCatName val="0"/>
          <c:showSerName val="0"/>
          <c:showPercent val="0"/>
          <c:showBubbleSize val="0"/>
        </c:dLbls>
        <c:gapWidth val="95"/>
        <c:overlap val="100"/>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1"/>
        <c:axPos val="l"/>
        <c:numFmt formatCode="0" sourceLinked="1"/>
        <c:majorTickMark val="none"/>
        <c:minorTickMark val="none"/>
        <c:tickLblPos val="nextTo"/>
        <c:crossAx val="1891358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i="0" u="none" strike="noStrike" kern="1200" spc="0" baseline="0">
                <a:solidFill>
                  <a:schemeClr val="accent1"/>
                </a:solidFill>
              </a:rPr>
              <a:t>Distribution</a:t>
            </a:r>
            <a:r>
              <a:rPr lang="fr-FR" sz="1200" b="1" baseline="0">
                <a:solidFill>
                  <a:schemeClr val="accent1"/>
                </a:solidFill>
              </a:rPr>
              <a:t> of Transactional costs generated by W2W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stacked"/>
        <c:varyColors val="0"/>
        <c:ser>
          <c:idx val="0"/>
          <c:order val="0"/>
          <c:tx>
            <c:strRef>
              <c:f>Cockpit!$P$108</c:f>
              <c:strCache>
                <c:ptCount val="1"/>
                <c:pt idx="0">
                  <c:v>Switching cost paid to the switch operator</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Cockpit!$Q$107:$U$107</c:f>
              <c:numCache>
                <c:formatCode>General</c:formatCode>
                <c:ptCount val="5"/>
                <c:pt idx="0">
                  <c:v>2018</c:v>
                </c:pt>
                <c:pt idx="1">
                  <c:v>2019</c:v>
                </c:pt>
                <c:pt idx="2">
                  <c:v>2020</c:v>
                </c:pt>
                <c:pt idx="3">
                  <c:v>2021</c:v>
                </c:pt>
                <c:pt idx="4">
                  <c:v>2022</c:v>
                </c:pt>
              </c:numCache>
            </c:numRef>
          </c:cat>
          <c:val>
            <c:numRef>
              <c:f>Cockpit!$Q$108:$U$108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97F4-4B0A-988C-441698600224}"/>
            </c:ext>
          </c:extLst>
        </c:ser>
        <c:ser>
          <c:idx val="1"/>
          <c:order val="1"/>
          <c:tx>
            <c:strRef>
              <c:f>Cockpit!$P$109</c:f>
              <c:strCache>
                <c:ptCount val="1"/>
                <c:pt idx="0">
                  <c:v>Interchange cost </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Cockpit!$Q$107:$U$107</c:f>
              <c:numCache>
                <c:formatCode>General</c:formatCode>
                <c:ptCount val="5"/>
                <c:pt idx="0">
                  <c:v>2018</c:v>
                </c:pt>
                <c:pt idx="1">
                  <c:v>2019</c:v>
                </c:pt>
                <c:pt idx="2">
                  <c:v>2020</c:v>
                </c:pt>
                <c:pt idx="3">
                  <c:v>2021</c:v>
                </c:pt>
                <c:pt idx="4">
                  <c:v>2022</c:v>
                </c:pt>
              </c:numCache>
            </c:numRef>
          </c:cat>
          <c:val>
            <c:numRef>
              <c:f>Cockpit!$Q$109:$U$109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97F4-4B0A-988C-441698600224}"/>
            </c:ext>
          </c:extLst>
        </c:ser>
        <c:ser>
          <c:idx val="2"/>
          <c:order val="2"/>
          <c:tx>
            <c:strRef>
              <c:f>Cockpit!$P$110</c:f>
              <c:strCache>
                <c:ptCount val="1"/>
                <c:pt idx="0">
                  <c:v>Other transactionnal costs (SMS fees, USSD fees, Agent commissions)</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Cockpit!$Q$107:$U$107</c:f>
              <c:numCache>
                <c:formatCode>General</c:formatCode>
                <c:ptCount val="5"/>
                <c:pt idx="0">
                  <c:v>2018</c:v>
                </c:pt>
                <c:pt idx="1">
                  <c:v>2019</c:v>
                </c:pt>
                <c:pt idx="2">
                  <c:v>2020</c:v>
                </c:pt>
                <c:pt idx="3">
                  <c:v>2021</c:v>
                </c:pt>
                <c:pt idx="4">
                  <c:v>2022</c:v>
                </c:pt>
              </c:numCache>
            </c:numRef>
          </c:cat>
          <c:val>
            <c:numRef>
              <c:f>Cockpit!$Q$110:$U$110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2-97F4-4B0A-988C-441698600224}"/>
            </c:ext>
          </c:extLst>
        </c:ser>
        <c:dLbls>
          <c:showLegendKey val="0"/>
          <c:showVal val="1"/>
          <c:showCatName val="0"/>
          <c:showSerName val="0"/>
          <c:showPercent val="0"/>
          <c:showBubbleSize val="0"/>
        </c:dLbls>
        <c:gapWidth val="95"/>
        <c:overlap val="100"/>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1"/>
        <c:axPos val="l"/>
        <c:numFmt formatCode="0" sourceLinked="1"/>
        <c:majorTickMark val="none"/>
        <c:minorTickMark val="none"/>
        <c:tickLblPos val="nextTo"/>
        <c:crossAx val="1891358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i="0" u="none" strike="noStrike" kern="1200" spc="0" baseline="0">
                <a:solidFill>
                  <a:schemeClr val="accent1"/>
                </a:solidFill>
              </a:rPr>
              <a:t>Distribution</a:t>
            </a:r>
            <a:r>
              <a:rPr lang="fr-FR" sz="1200" b="1" baseline="0">
                <a:solidFill>
                  <a:schemeClr val="accent1"/>
                </a:solidFill>
              </a:rPr>
              <a:t> of Revenues generated by Cash in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stacked"/>
        <c:varyColors val="0"/>
        <c:ser>
          <c:idx val="0"/>
          <c:order val="0"/>
          <c:tx>
            <c:strRef>
              <c:f>Cockpit!$B$121</c:f>
              <c:strCache>
                <c:ptCount val="1"/>
                <c:pt idx="0">
                  <c:v>Fees charged to the customer</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Cockpit!$C$120:$G$120</c:f>
              <c:numCache>
                <c:formatCode>General</c:formatCode>
                <c:ptCount val="5"/>
                <c:pt idx="0">
                  <c:v>2018</c:v>
                </c:pt>
                <c:pt idx="1">
                  <c:v>2019</c:v>
                </c:pt>
                <c:pt idx="2">
                  <c:v>2020</c:v>
                </c:pt>
                <c:pt idx="3">
                  <c:v>2021</c:v>
                </c:pt>
                <c:pt idx="4">
                  <c:v>2022</c:v>
                </c:pt>
              </c:numCache>
            </c:numRef>
          </c:cat>
          <c:val>
            <c:numRef>
              <c:f>Cockpit!$C$121:$G$121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E57D-4760-A4A3-E974BF418646}"/>
            </c:ext>
          </c:extLst>
        </c:ser>
        <c:dLbls>
          <c:showLegendKey val="0"/>
          <c:showVal val="1"/>
          <c:showCatName val="0"/>
          <c:showSerName val="0"/>
          <c:showPercent val="0"/>
          <c:showBubbleSize val="0"/>
        </c:dLbls>
        <c:gapWidth val="95"/>
        <c:overlap val="100"/>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1"/>
        <c:axPos val="l"/>
        <c:numFmt formatCode="0" sourceLinked="1"/>
        <c:majorTickMark val="none"/>
        <c:minorTickMark val="none"/>
        <c:tickLblPos val="nextTo"/>
        <c:crossAx val="1891358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i="0" u="none" strike="noStrike" kern="1200" spc="0" baseline="0">
                <a:solidFill>
                  <a:schemeClr val="accent1"/>
                </a:solidFill>
              </a:rPr>
              <a:t>Distribution</a:t>
            </a:r>
            <a:r>
              <a:rPr lang="fr-FR" sz="1200" b="1" baseline="0">
                <a:solidFill>
                  <a:schemeClr val="accent1"/>
                </a:solidFill>
              </a:rPr>
              <a:t> of Transactional costs generated by Cash in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stacked"/>
        <c:varyColors val="0"/>
        <c:ser>
          <c:idx val="0"/>
          <c:order val="0"/>
          <c:tx>
            <c:strRef>
              <c:f>Cockpit!$P$121</c:f>
              <c:strCache>
                <c:ptCount val="1"/>
                <c:pt idx="0">
                  <c:v>Interchange cost paid</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Cockpit!$Q$120:$U$120</c:f>
              <c:numCache>
                <c:formatCode>General</c:formatCode>
                <c:ptCount val="5"/>
                <c:pt idx="0">
                  <c:v>2018</c:v>
                </c:pt>
                <c:pt idx="1">
                  <c:v>2019</c:v>
                </c:pt>
                <c:pt idx="2">
                  <c:v>2020</c:v>
                </c:pt>
                <c:pt idx="3">
                  <c:v>2021</c:v>
                </c:pt>
                <c:pt idx="4">
                  <c:v>2022</c:v>
                </c:pt>
              </c:numCache>
            </c:numRef>
          </c:cat>
          <c:val>
            <c:numRef>
              <c:f>Cockpit!$Q$121:$U$121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6E70-43AD-A07C-E8BDA6CCADDC}"/>
            </c:ext>
          </c:extLst>
        </c:ser>
        <c:ser>
          <c:idx val="1"/>
          <c:order val="1"/>
          <c:tx>
            <c:strRef>
              <c:f>Cockpit!$P$122</c:f>
              <c:strCache>
                <c:ptCount val="1"/>
                <c:pt idx="0">
                  <c:v>Other transactionnal costs (SMS fees, USSD fees, Agent commissions)</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Cockpit!$Q$120:$U$120</c:f>
              <c:numCache>
                <c:formatCode>General</c:formatCode>
                <c:ptCount val="5"/>
                <c:pt idx="0">
                  <c:v>2018</c:v>
                </c:pt>
                <c:pt idx="1">
                  <c:v>2019</c:v>
                </c:pt>
                <c:pt idx="2">
                  <c:v>2020</c:v>
                </c:pt>
                <c:pt idx="3">
                  <c:v>2021</c:v>
                </c:pt>
                <c:pt idx="4">
                  <c:v>2022</c:v>
                </c:pt>
              </c:numCache>
            </c:numRef>
          </c:cat>
          <c:val>
            <c:numRef>
              <c:f>Cockpit!$Q$122:$U$122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3-6E70-43AD-A07C-E8BDA6CCADDC}"/>
            </c:ext>
          </c:extLst>
        </c:ser>
        <c:dLbls>
          <c:showLegendKey val="0"/>
          <c:showVal val="1"/>
          <c:showCatName val="0"/>
          <c:showSerName val="0"/>
          <c:showPercent val="0"/>
          <c:showBubbleSize val="0"/>
        </c:dLbls>
        <c:gapWidth val="95"/>
        <c:overlap val="100"/>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1"/>
        <c:axPos val="l"/>
        <c:numFmt formatCode="0" sourceLinked="1"/>
        <c:majorTickMark val="none"/>
        <c:minorTickMark val="none"/>
        <c:tickLblPos val="nextTo"/>
        <c:crossAx val="1891358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i="0" u="none" strike="noStrike" kern="1200" spc="0" baseline="0">
                <a:solidFill>
                  <a:schemeClr val="accent1"/>
                </a:solidFill>
              </a:rPr>
              <a:t>Distribution</a:t>
            </a:r>
            <a:r>
              <a:rPr lang="fr-FR" sz="1200" b="1" baseline="0">
                <a:solidFill>
                  <a:schemeClr val="accent1"/>
                </a:solidFill>
              </a:rPr>
              <a:t> of Revenues generated by Cash out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stacked"/>
        <c:varyColors val="0"/>
        <c:ser>
          <c:idx val="0"/>
          <c:order val="0"/>
          <c:tx>
            <c:strRef>
              <c:f>Cockpit!$B$134</c:f>
              <c:strCache>
                <c:ptCount val="1"/>
                <c:pt idx="0">
                  <c:v>Fees charged to the customer</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Cockpit!$C$133:$G$133</c:f>
              <c:numCache>
                <c:formatCode>General</c:formatCode>
                <c:ptCount val="5"/>
                <c:pt idx="0">
                  <c:v>2018</c:v>
                </c:pt>
                <c:pt idx="1">
                  <c:v>2019</c:v>
                </c:pt>
                <c:pt idx="2">
                  <c:v>2020</c:v>
                </c:pt>
                <c:pt idx="3">
                  <c:v>2021</c:v>
                </c:pt>
                <c:pt idx="4">
                  <c:v>2022</c:v>
                </c:pt>
              </c:numCache>
            </c:numRef>
          </c:cat>
          <c:val>
            <c:numRef>
              <c:f>Cockpit!$C$134:$G$134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4B46-4B74-8F80-5B75AE308F99}"/>
            </c:ext>
          </c:extLst>
        </c:ser>
        <c:dLbls>
          <c:showLegendKey val="0"/>
          <c:showVal val="1"/>
          <c:showCatName val="0"/>
          <c:showSerName val="0"/>
          <c:showPercent val="0"/>
          <c:showBubbleSize val="0"/>
        </c:dLbls>
        <c:gapWidth val="95"/>
        <c:overlap val="100"/>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1"/>
        <c:axPos val="l"/>
        <c:numFmt formatCode="0" sourceLinked="1"/>
        <c:majorTickMark val="none"/>
        <c:minorTickMark val="none"/>
        <c:tickLblPos val="nextTo"/>
        <c:crossAx val="1891358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i="0" u="none" strike="noStrike" kern="1200" spc="0" baseline="0">
                <a:solidFill>
                  <a:schemeClr val="accent1"/>
                </a:solidFill>
              </a:rPr>
              <a:t>Distribution</a:t>
            </a:r>
            <a:r>
              <a:rPr lang="fr-FR" sz="1200" b="1" baseline="0">
                <a:solidFill>
                  <a:schemeClr val="accent1"/>
                </a:solidFill>
              </a:rPr>
              <a:t> of Transactional costs generated by Cash out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stacked"/>
        <c:varyColors val="0"/>
        <c:ser>
          <c:idx val="0"/>
          <c:order val="0"/>
          <c:tx>
            <c:strRef>
              <c:f>Cockpit!$P$134</c:f>
              <c:strCache>
                <c:ptCount val="1"/>
                <c:pt idx="0">
                  <c:v>Interchange cost paid</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Cockpit!$Q$133:$U$133</c:f>
              <c:numCache>
                <c:formatCode>General</c:formatCode>
                <c:ptCount val="5"/>
                <c:pt idx="0">
                  <c:v>2018</c:v>
                </c:pt>
                <c:pt idx="1">
                  <c:v>2019</c:v>
                </c:pt>
                <c:pt idx="2">
                  <c:v>2020</c:v>
                </c:pt>
                <c:pt idx="3">
                  <c:v>2021</c:v>
                </c:pt>
                <c:pt idx="4">
                  <c:v>2022</c:v>
                </c:pt>
              </c:numCache>
            </c:numRef>
          </c:cat>
          <c:val>
            <c:numRef>
              <c:f>Cockpit!$Q$134:$U$134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A86C-4B2A-B5F7-2518B4E1D482}"/>
            </c:ext>
          </c:extLst>
        </c:ser>
        <c:ser>
          <c:idx val="1"/>
          <c:order val="1"/>
          <c:tx>
            <c:strRef>
              <c:f>Cockpit!$P$135</c:f>
              <c:strCache>
                <c:ptCount val="1"/>
                <c:pt idx="0">
                  <c:v>Other transactionnal costs (SMS fees, USSD fees, Agent commissions)</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Cockpit!$Q$133:$U$133</c:f>
              <c:numCache>
                <c:formatCode>General</c:formatCode>
                <c:ptCount val="5"/>
                <c:pt idx="0">
                  <c:v>2018</c:v>
                </c:pt>
                <c:pt idx="1">
                  <c:v>2019</c:v>
                </c:pt>
                <c:pt idx="2">
                  <c:v>2020</c:v>
                </c:pt>
                <c:pt idx="3">
                  <c:v>2021</c:v>
                </c:pt>
                <c:pt idx="4">
                  <c:v>2022</c:v>
                </c:pt>
              </c:numCache>
            </c:numRef>
          </c:cat>
          <c:val>
            <c:numRef>
              <c:f>Cockpit!$Q$135:$U$135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A86C-4B2A-B5F7-2518B4E1D482}"/>
            </c:ext>
          </c:extLst>
        </c:ser>
        <c:dLbls>
          <c:showLegendKey val="0"/>
          <c:showVal val="1"/>
          <c:showCatName val="0"/>
          <c:showSerName val="0"/>
          <c:showPercent val="0"/>
          <c:showBubbleSize val="0"/>
        </c:dLbls>
        <c:gapWidth val="95"/>
        <c:overlap val="100"/>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1"/>
        <c:axPos val="l"/>
        <c:numFmt formatCode="0" sourceLinked="1"/>
        <c:majorTickMark val="none"/>
        <c:minorTickMark val="none"/>
        <c:tickLblPos val="nextTo"/>
        <c:crossAx val="1891358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i="0" u="none" strike="noStrike" kern="1200" spc="0" baseline="0">
                <a:solidFill>
                  <a:schemeClr val="accent1"/>
                </a:solidFill>
              </a:rPr>
              <a:t>Distribution</a:t>
            </a:r>
            <a:r>
              <a:rPr lang="fr-FR" sz="1200" b="1" baseline="0">
                <a:solidFill>
                  <a:schemeClr val="accent1"/>
                </a:solidFill>
              </a:rPr>
              <a:t> of Revenues generated by ATM Cash out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stacked"/>
        <c:varyColors val="0"/>
        <c:ser>
          <c:idx val="0"/>
          <c:order val="0"/>
          <c:tx>
            <c:strRef>
              <c:f>Cockpit!$B$147</c:f>
              <c:strCache>
                <c:ptCount val="1"/>
                <c:pt idx="0">
                  <c:v>Fees charged to the customer</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Cockpit!$C$146:$G$146</c:f>
              <c:numCache>
                <c:formatCode>General</c:formatCode>
                <c:ptCount val="5"/>
                <c:pt idx="0">
                  <c:v>2018</c:v>
                </c:pt>
                <c:pt idx="1">
                  <c:v>2019</c:v>
                </c:pt>
                <c:pt idx="2">
                  <c:v>2020</c:v>
                </c:pt>
                <c:pt idx="3">
                  <c:v>2021</c:v>
                </c:pt>
                <c:pt idx="4">
                  <c:v>2022</c:v>
                </c:pt>
              </c:numCache>
            </c:numRef>
          </c:cat>
          <c:val>
            <c:numRef>
              <c:f>Cockpit!$C$147:$G$147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7309-4CE3-B60D-980ABCF8E344}"/>
            </c:ext>
          </c:extLst>
        </c:ser>
        <c:dLbls>
          <c:showLegendKey val="0"/>
          <c:showVal val="1"/>
          <c:showCatName val="0"/>
          <c:showSerName val="0"/>
          <c:showPercent val="0"/>
          <c:showBubbleSize val="0"/>
        </c:dLbls>
        <c:gapWidth val="95"/>
        <c:overlap val="100"/>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1"/>
        <c:axPos val="l"/>
        <c:numFmt formatCode="0" sourceLinked="1"/>
        <c:majorTickMark val="none"/>
        <c:minorTickMark val="none"/>
        <c:tickLblPos val="nextTo"/>
        <c:crossAx val="1891358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baseline="0">
                <a:solidFill>
                  <a:schemeClr val="accent1"/>
                </a:solidFill>
              </a:rPr>
              <a:t>Value of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0"/>
        <c:ser>
          <c:idx val="0"/>
          <c:order val="0"/>
          <c:tx>
            <c:strRef>
              <c:f>Cockpit!$P$17</c:f>
              <c:strCache>
                <c:ptCount val="1"/>
                <c:pt idx="0">
                  <c:v>Total Value of MM transactions</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Cockpit!$Q$16:$U$16</c:f>
              <c:numCache>
                <c:formatCode>General</c:formatCode>
                <c:ptCount val="5"/>
                <c:pt idx="0">
                  <c:v>2018</c:v>
                </c:pt>
                <c:pt idx="1">
                  <c:v>2019</c:v>
                </c:pt>
                <c:pt idx="2">
                  <c:v>2020</c:v>
                </c:pt>
                <c:pt idx="3">
                  <c:v>2021</c:v>
                </c:pt>
                <c:pt idx="4">
                  <c:v>2022</c:v>
                </c:pt>
              </c:numCache>
            </c:numRef>
          </c:cat>
          <c:val>
            <c:numRef>
              <c:f>Cockpit!$Q$17:$U$17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414E-4C8A-9D25-241334EA82AA}"/>
            </c:ext>
          </c:extLst>
        </c:ser>
        <c:ser>
          <c:idx val="1"/>
          <c:order val="1"/>
          <c:tx>
            <c:strRef>
              <c:f>Cockpit!$P$18</c:f>
              <c:strCache>
                <c:ptCount val="1"/>
                <c:pt idx="0">
                  <c:v>Total Value of interoperable transactions</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Cockpit!$Q$16:$U$16</c:f>
              <c:numCache>
                <c:formatCode>General</c:formatCode>
                <c:ptCount val="5"/>
                <c:pt idx="0">
                  <c:v>2018</c:v>
                </c:pt>
                <c:pt idx="1">
                  <c:v>2019</c:v>
                </c:pt>
                <c:pt idx="2">
                  <c:v>2020</c:v>
                </c:pt>
                <c:pt idx="3">
                  <c:v>2021</c:v>
                </c:pt>
                <c:pt idx="4">
                  <c:v>2022</c:v>
                </c:pt>
              </c:numCache>
            </c:numRef>
          </c:cat>
          <c:val>
            <c:numRef>
              <c:f>Cockpit!$Q$18:$U$18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414E-4C8A-9D25-241334EA82AA}"/>
            </c:ext>
          </c:extLst>
        </c:ser>
        <c:dLbls>
          <c:showLegendKey val="0"/>
          <c:showVal val="0"/>
          <c:showCatName val="0"/>
          <c:showSerName val="0"/>
          <c:showPercent val="0"/>
          <c:showBubbleSize val="0"/>
        </c:dLbls>
        <c:gapWidth val="219"/>
        <c:axId val="282533871"/>
        <c:axId val="2098951647"/>
      </c:barChart>
      <c:catAx>
        <c:axId val="282533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2098951647"/>
        <c:crosses val="autoZero"/>
        <c:auto val="1"/>
        <c:lblAlgn val="ctr"/>
        <c:lblOffset val="100"/>
        <c:noMultiLvlLbl val="0"/>
      </c:catAx>
      <c:valAx>
        <c:axId val="2098951647"/>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lumMod val="50000"/>
                  </a:schemeClr>
                </a:solidFill>
                <a:latin typeface="+mn-lt"/>
                <a:ea typeface="+mn-ea"/>
                <a:cs typeface="+mn-cs"/>
              </a:defRPr>
            </a:pPr>
            <a:endParaRPr lang="en-US"/>
          </a:p>
        </c:txPr>
        <c:crossAx val="282533871"/>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i="0" u="none" strike="noStrike" kern="1200" spc="0" baseline="0">
                <a:solidFill>
                  <a:schemeClr val="accent1"/>
                </a:solidFill>
              </a:rPr>
              <a:t>Distribution</a:t>
            </a:r>
            <a:r>
              <a:rPr lang="fr-FR" sz="1200" b="1" baseline="0">
                <a:solidFill>
                  <a:schemeClr val="accent1"/>
                </a:solidFill>
              </a:rPr>
              <a:t> of Transactional costs generated by ATM Cash out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stacked"/>
        <c:varyColors val="0"/>
        <c:ser>
          <c:idx val="0"/>
          <c:order val="0"/>
          <c:tx>
            <c:strRef>
              <c:f>Cockpit!$P$147</c:f>
              <c:strCache>
                <c:ptCount val="1"/>
                <c:pt idx="0">
                  <c:v>Interchange cost paid</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Cockpit!$Q$146:$U$146</c:f>
              <c:numCache>
                <c:formatCode>General</c:formatCode>
                <c:ptCount val="5"/>
                <c:pt idx="0">
                  <c:v>2018</c:v>
                </c:pt>
                <c:pt idx="1">
                  <c:v>2019</c:v>
                </c:pt>
                <c:pt idx="2">
                  <c:v>2020</c:v>
                </c:pt>
                <c:pt idx="3">
                  <c:v>2021</c:v>
                </c:pt>
                <c:pt idx="4">
                  <c:v>2022</c:v>
                </c:pt>
              </c:numCache>
            </c:numRef>
          </c:cat>
          <c:val>
            <c:numRef>
              <c:f>Cockpit!$Q$147:$U$147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0E24-44AE-A00F-08EE6B0B7470}"/>
            </c:ext>
          </c:extLst>
        </c:ser>
        <c:ser>
          <c:idx val="1"/>
          <c:order val="1"/>
          <c:tx>
            <c:strRef>
              <c:f>Cockpit!$P$148</c:f>
              <c:strCache>
                <c:ptCount val="1"/>
                <c:pt idx="0">
                  <c:v>Other transactionnal costs (SMS fees, USSD fees, Agent commissions)</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Cockpit!$Q$146:$U$146</c:f>
              <c:numCache>
                <c:formatCode>General</c:formatCode>
                <c:ptCount val="5"/>
                <c:pt idx="0">
                  <c:v>2018</c:v>
                </c:pt>
                <c:pt idx="1">
                  <c:v>2019</c:v>
                </c:pt>
                <c:pt idx="2">
                  <c:v>2020</c:v>
                </c:pt>
                <c:pt idx="3">
                  <c:v>2021</c:v>
                </c:pt>
                <c:pt idx="4">
                  <c:v>2022</c:v>
                </c:pt>
              </c:numCache>
            </c:numRef>
          </c:cat>
          <c:val>
            <c:numRef>
              <c:f>Cockpit!$Q$148:$U$148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0E24-44AE-A00F-08EE6B0B7470}"/>
            </c:ext>
          </c:extLst>
        </c:ser>
        <c:dLbls>
          <c:showLegendKey val="0"/>
          <c:showVal val="1"/>
          <c:showCatName val="0"/>
          <c:showSerName val="0"/>
          <c:showPercent val="0"/>
          <c:showBubbleSize val="0"/>
        </c:dLbls>
        <c:gapWidth val="95"/>
        <c:overlap val="100"/>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1"/>
        <c:axPos val="l"/>
        <c:numFmt formatCode="0" sourceLinked="1"/>
        <c:majorTickMark val="none"/>
        <c:minorTickMark val="none"/>
        <c:tickLblPos val="nextTo"/>
        <c:crossAx val="1891358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i="0" u="none" strike="noStrike" kern="1200" spc="0" baseline="0">
                <a:solidFill>
                  <a:schemeClr val="accent1"/>
                </a:solidFill>
              </a:rPr>
              <a:t>Distribution</a:t>
            </a:r>
            <a:r>
              <a:rPr lang="fr-FR" sz="1200" b="1" baseline="0">
                <a:solidFill>
                  <a:schemeClr val="accent1"/>
                </a:solidFill>
              </a:rPr>
              <a:t> of Revenues generated by W2B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stacked"/>
        <c:varyColors val="0"/>
        <c:ser>
          <c:idx val="0"/>
          <c:order val="0"/>
          <c:tx>
            <c:strRef>
              <c:f>Cockpit!$B$160</c:f>
              <c:strCache>
                <c:ptCount val="1"/>
                <c:pt idx="0">
                  <c:v>Fees charged to the customer</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Cockpit!$C$159:$G$159</c:f>
              <c:numCache>
                <c:formatCode>General</c:formatCode>
                <c:ptCount val="5"/>
                <c:pt idx="0">
                  <c:v>2018</c:v>
                </c:pt>
                <c:pt idx="1">
                  <c:v>2019</c:v>
                </c:pt>
                <c:pt idx="2">
                  <c:v>2020</c:v>
                </c:pt>
                <c:pt idx="3">
                  <c:v>2021</c:v>
                </c:pt>
                <c:pt idx="4">
                  <c:v>2022</c:v>
                </c:pt>
              </c:numCache>
            </c:numRef>
          </c:cat>
          <c:val>
            <c:numRef>
              <c:f>Cockpit!$C$160:$G$160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0779-4C8C-9A79-D25294AFC1D6}"/>
            </c:ext>
          </c:extLst>
        </c:ser>
        <c:dLbls>
          <c:showLegendKey val="0"/>
          <c:showVal val="1"/>
          <c:showCatName val="0"/>
          <c:showSerName val="0"/>
          <c:showPercent val="0"/>
          <c:showBubbleSize val="0"/>
        </c:dLbls>
        <c:gapWidth val="95"/>
        <c:overlap val="100"/>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1"/>
        <c:axPos val="l"/>
        <c:numFmt formatCode="0" sourceLinked="1"/>
        <c:majorTickMark val="none"/>
        <c:minorTickMark val="none"/>
        <c:tickLblPos val="nextTo"/>
        <c:crossAx val="1891358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i="0" u="none" strike="noStrike" kern="1200" spc="0" baseline="0">
                <a:solidFill>
                  <a:schemeClr val="accent1"/>
                </a:solidFill>
              </a:rPr>
              <a:t>Distribution</a:t>
            </a:r>
            <a:r>
              <a:rPr lang="fr-FR" sz="1200" b="1" baseline="0">
                <a:solidFill>
                  <a:schemeClr val="accent1"/>
                </a:solidFill>
              </a:rPr>
              <a:t> of Transactional costs generated by W2B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stacked"/>
        <c:varyColors val="0"/>
        <c:ser>
          <c:idx val="0"/>
          <c:order val="0"/>
          <c:tx>
            <c:strRef>
              <c:f>Cockpit!$P$160</c:f>
              <c:strCache>
                <c:ptCount val="1"/>
                <c:pt idx="0">
                  <c:v>Switching cost paid to the switch operator</c:v>
                </c:pt>
              </c:strCache>
              <c:extLst xmlns:c15="http://schemas.microsoft.com/office/drawing/2012/chart"/>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Cockpit!$Q$159:$U$159</c:f>
              <c:numCache>
                <c:formatCode>General</c:formatCode>
                <c:ptCount val="5"/>
                <c:pt idx="0">
                  <c:v>2018</c:v>
                </c:pt>
                <c:pt idx="1">
                  <c:v>2019</c:v>
                </c:pt>
                <c:pt idx="2">
                  <c:v>2020</c:v>
                </c:pt>
                <c:pt idx="3">
                  <c:v>2021</c:v>
                </c:pt>
                <c:pt idx="4">
                  <c:v>2022</c:v>
                </c:pt>
              </c:numCache>
              <c:extLst xmlns:c15="http://schemas.microsoft.com/office/drawing/2012/chart"/>
            </c:numRef>
          </c:cat>
          <c:val>
            <c:numRef>
              <c:f>Cockpit!$Q$160:$U$160</c:f>
              <c:numCache>
                <c:formatCode>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00-5F64-4534-9572-237B8B83237F}"/>
            </c:ext>
          </c:extLst>
        </c:ser>
        <c:ser>
          <c:idx val="1"/>
          <c:order val="1"/>
          <c:tx>
            <c:strRef>
              <c:f>Cockpit!$P$161</c:f>
              <c:strCache>
                <c:ptCount val="1"/>
                <c:pt idx="0">
                  <c:v>Interchange cost paid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Cockpit!$Q$159:$U$159</c:f>
              <c:numCache>
                <c:formatCode>General</c:formatCode>
                <c:ptCount val="5"/>
                <c:pt idx="0">
                  <c:v>2018</c:v>
                </c:pt>
                <c:pt idx="1">
                  <c:v>2019</c:v>
                </c:pt>
                <c:pt idx="2">
                  <c:v>2020</c:v>
                </c:pt>
                <c:pt idx="3">
                  <c:v>2021</c:v>
                </c:pt>
                <c:pt idx="4">
                  <c:v>2022</c:v>
                </c:pt>
              </c:numCache>
            </c:numRef>
          </c:cat>
          <c:val>
            <c:numRef>
              <c:f>Cockpit!$Q$161:$U$161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5F64-4534-9572-237B8B83237F}"/>
            </c:ext>
          </c:extLst>
        </c:ser>
        <c:ser>
          <c:idx val="2"/>
          <c:order val="2"/>
          <c:tx>
            <c:strRef>
              <c:f>Cockpit!$P$162</c:f>
              <c:strCache>
                <c:ptCount val="1"/>
                <c:pt idx="0">
                  <c:v>Other transactionnal costs (SMS fees, USSD fees, Agent commissions)</c:v>
                </c:pt>
              </c:strCache>
              <c:extLst xmlns:c15="http://schemas.microsoft.com/office/drawing/2012/chart"/>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Cockpit!$Q$159:$U$159</c:f>
              <c:numCache>
                <c:formatCode>General</c:formatCode>
                <c:ptCount val="5"/>
                <c:pt idx="0">
                  <c:v>2018</c:v>
                </c:pt>
                <c:pt idx="1">
                  <c:v>2019</c:v>
                </c:pt>
                <c:pt idx="2">
                  <c:v>2020</c:v>
                </c:pt>
                <c:pt idx="3">
                  <c:v>2021</c:v>
                </c:pt>
                <c:pt idx="4">
                  <c:v>2022</c:v>
                </c:pt>
              </c:numCache>
              <c:extLst xmlns:c15="http://schemas.microsoft.com/office/drawing/2012/chart"/>
            </c:numRef>
          </c:cat>
          <c:val>
            <c:numRef>
              <c:f>Cockpit!$Q$162:$U$162</c:f>
              <c:numCache>
                <c:formatCode>0</c:formatCode>
                <c:ptCount val="5"/>
                <c:pt idx="0">
                  <c:v>0</c:v>
                </c:pt>
                <c:pt idx="1">
                  <c:v>0</c:v>
                </c:pt>
                <c:pt idx="2">
                  <c:v>0</c:v>
                </c:pt>
                <c:pt idx="3">
                  <c:v>0</c:v>
                </c:pt>
                <c:pt idx="4">
                  <c:v>0</c:v>
                </c:pt>
              </c:numCache>
              <c:extLst xmlns:c15="http://schemas.microsoft.com/office/drawing/2012/chart"/>
            </c:numRef>
          </c:val>
          <c:extLst xmlns:c15="http://schemas.microsoft.com/office/drawing/2012/chart">
            <c:ext xmlns:c16="http://schemas.microsoft.com/office/drawing/2014/chart" uri="{C3380CC4-5D6E-409C-BE32-E72D297353CC}">
              <c16:uniqueId val="{00000002-5F64-4534-9572-237B8B83237F}"/>
            </c:ext>
          </c:extLst>
        </c:ser>
        <c:dLbls>
          <c:showLegendKey val="0"/>
          <c:showVal val="1"/>
          <c:showCatName val="0"/>
          <c:showSerName val="0"/>
          <c:showPercent val="0"/>
          <c:showBubbleSize val="0"/>
        </c:dLbls>
        <c:gapWidth val="95"/>
        <c:overlap val="100"/>
        <c:axId val="1891358911"/>
        <c:axId val="1891200799"/>
        <c:extLst/>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1"/>
        <c:axPos val="l"/>
        <c:numFmt formatCode="0" sourceLinked="1"/>
        <c:majorTickMark val="none"/>
        <c:minorTickMark val="none"/>
        <c:tickLblPos val="nextTo"/>
        <c:crossAx val="1891358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i="0" u="none" strike="noStrike" kern="1200" spc="0" baseline="0">
                <a:solidFill>
                  <a:schemeClr val="accent1"/>
                </a:solidFill>
              </a:rPr>
              <a:t>Distribution</a:t>
            </a:r>
            <a:r>
              <a:rPr lang="fr-FR" sz="1200" b="1" baseline="0">
                <a:solidFill>
                  <a:schemeClr val="accent1"/>
                </a:solidFill>
              </a:rPr>
              <a:t> of Revenues generated by B2W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stacked"/>
        <c:varyColors val="0"/>
        <c:ser>
          <c:idx val="0"/>
          <c:order val="0"/>
          <c:tx>
            <c:strRef>
              <c:f>Cockpit!$B$173</c:f>
              <c:strCache>
                <c:ptCount val="1"/>
                <c:pt idx="0">
                  <c:v>Fees charged to the customer</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Cockpit!$C$172:$G$172</c:f>
              <c:numCache>
                <c:formatCode>General</c:formatCode>
                <c:ptCount val="5"/>
                <c:pt idx="0">
                  <c:v>2018</c:v>
                </c:pt>
                <c:pt idx="1">
                  <c:v>2019</c:v>
                </c:pt>
                <c:pt idx="2">
                  <c:v>2020</c:v>
                </c:pt>
                <c:pt idx="3">
                  <c:v>2021</c:v>
                </c:pt>
                <c:pt idx="4">
                  <c:v>2022</c:v>
                </c:pt>
              </c:numCache>
            </c:numRef>
          </c:cat>
          <c:val>
            <c:numRef>
              <c:f>Cockpit!$C$173:$G$173</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A774-4173-9759-BB36AD69EE47}"/>
            </c:ext>
          </c:extLst>
        </c:ser>
        <c:ser>
          <c:idx val="1"/>
          <c:order val="1"/>
          <c:tx>
            <c:strRef>
              <c:f>Cockpit!$B$174</c:f>
              <c:strCache>
                <c:ptCount val="1"/>
                <c:pt idx="0">
                  <c:v>Interchange received</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Cockpit!$C$172:$G$172</c:f>
              <c:numCache>
                <c:formatCode>General</c:formatCode>
                <c:ptCount val="5"/>
                <c:pt idx="0">
                  <c:v>2018</c:v>
                </c:pt>
                <c:pt idx="1">
                  <c:v>2019</c:v>
                </c:pt>
                <c:pt idx="2">
                  <c:v>2020</c:v>
                </c:pt>
                <c:pt idx="3">
                  <c:v>2021</c:v>
                </c:pt>
                <c:pt idx="4">
                  <c:v>2022</c:v>
                </c:pt>
              </c:numCache>
            </c:numRef>
          </c:cat>
          <c:val>
            <c:numRef>
              <c:f>Cockpit!$C$174:$G$174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A774-4173-9759-BB36AD69EE47}"/>
            </c:ext>
          </c:extLst>
        </c:ser>
        <c:dLbls>
          <c:showLegendKey val="0"/>
          <c:showVal val="1"/>
          <c:showCatName val="0"/>
          <c:showSerName val="0"/>
          <c:showPercent val="0"/>
          <c:showBubbleSize val="0"/>
        </c:dLbls>
        <c:gapWidth val="95"/>
        <c:overlap val="100"/>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1"/>
        <c:axPos val="l"/>
        <c:numFmt formatCode="0" sourceLinked="1"/>
        <c:majorTickMark val="none"/>
        <c:minorTickMark val="none"/>
        <c:tickLblPos val="nextTo"/>
        <c:crossAx val="1891358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baseline="0">
                <a:solidFill>
                  <a:schemeClr val="accent1"/>
                </a:solidFill>
              </a:rPr>
              <a:t>Distribution of Transactional costs generated by B2W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stacked"/>
        <c:varyColors val="0"/>
        <c:ser>
          <c:idx val="0"/>
          <c:order val="0"/>
          <c:tx>
            <c:strRef>
              <c:f>Cockpit!$P$173</c:f>
              <c:strCache>
                <c:ptCount val="1"/>
                <c:pt idx="0">
                  <c:v>Switching cost paid to the switch operator</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Cockpit!$Q$172:$U$172</c:f>
              <c:numCache>
                <c:formatCode>General</c:formatCode>
                <c:ptCount val="5"/>
                <c:pt idx="0">
                  <c:v>2018</c:v>
                </c:pt>
                <c:pt idx="1">
                  <c:v>2019</c:v>
                </c:pt>
                <c:pt idx="2">
                  <c:v>2020</c:v>
                </c:pt>
                <c:pt idx="3">
                  <c:v>2021</c:v>
                </c:pt>
                <c:pt idx="4">
                  <c:v>2022</c:v>
                </c:pt>
              </c:numCache>
            </c:numRef>
          </c:cat>
          <c:val>
            <c:numRef>
              <c:f>Cockpit!$Q$173:$U$173</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79B3-4C81-9E07-F287222C8551}"/>
            </c:ext>
          </c:extLst>
        </c:ser>
        <c:ser>
          <c:idx val="1"/>
          <c:order val="1"/>
          <c:tx>
            <c:strRef>
              <c:f>Cockpit!$P$174</c:f>
              <c:strCache>
                <c:ptCount val="1"/>
                <c:pt idx="0">
                  <c:v>Other transactionnal costs (SMS fees, USSD fees, Agent commissions)</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Cockpit!$Q$172:$U$172</c:f>
              <c:numCache>
                <c:formatCode>General</c:formatCode>
                <c:ptCount val="5"/>
                <c:pt idx="0">
                  <c:v>2018</c:v>
                </c:pt>
                <c:pt idx="1">
                  <c:v>2019</c:v>
                </c:pt>
                <c:pt idx="2">
                  <c:v>2020</c:v>
                </c:pt>
                <c:pt idx="3">
                  <c:v>2021</c:v>
                </c:pt>
                <c:pt idx="4">
                  <c:v>2022</c:v>
                </c:pt>
              </c:numCache>
            </c:numRef>
          </c:cat>
          <c:val>
            <c:numRef>
              <c:f>Cockpit!$Q$174:$U$174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79B3-4C81-9E07-F287222C8551}"/>
            </c:ext>
          </c:extLst>
        </c:ser>
        <c:dLbls>
          <c:showLegendKey val="0"/>
          <c:showVal val="1"/>
          <c:showCatName val="0"/>
          <c:showSerName val="0"/>
          <c:showPercent val="0"/>
          <c:showBubbleSize val="0"/>
        </c:dLbls>
        <c:gapWidth val="95"/>
        <c:overlap val="100"/>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1"/>
        <c:axPos val="l"/>
        <c:numFmt formatCode="0" sourceLinked="1"/>
        <c:majorTickMark val="none"/>
        <c:minorTickMark val="none"/>
        <c:tickLblPos val="nextTo"/>
        <c:crossAx val="1891358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i="0" u="none" strike="noStrike" kern="1200" spc="0" baseline="0">
                <a:solidFill>
                  <a:schemeClr val="accent1"/>
                </a:solidFill>
              </a:rPr>
              <a:t>Distribution</a:t>
            </a:r>
            <a:r>
              <a:rPr lang="fr-FR" sz="1200" b="1" baseline="0">
                <a:solidFill>
                  <a:schemeClr val="accent1"/>
                </a:solidFill>
              </a:rPr>
              <a:t> of Revenues generated by P2M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stacked"/>
        <c:varyColors val="0"/>
        <c:ser>
          <c:idx val="0"/>
          <c:order val="0"/>
          <c:tx>
            <c:strRef>
              <c:f>Cockpit!$B$186</c:f>
              <c:strCache>
                <c:ptCount val="1"/>
                <c:pt idx="0">
                  <c:v>Fees charged to the merchant (MSF)</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Cockpit!$C$185:$G$185</c:f>
              <c:numCache>
                <c:formatCode>General</c:formatCode>
                <c:ptCount val="5"/>
                <c:pt idx="0">
                  <c:v>2018</c:v>
                </c:pt>
                <c:pt idx="1">
                  <c:v>2019</c:v>
                </c:pt>
                <c:pt idx="2">
                  <c:v>2020</c:v>
                </c:pt>
                <c:pt idx="3">
                  <c:v>2021</c:v>
                </c:pt>
                <c:pt idx="4">
                  <c:v>2022</c:v>
                </c:pt>
              </c:numCache>
            </c:numRef>
          </c:cat>
          <c:val>
            <c:numRef>
              <c:f>Cockpit!$C$186:$G$186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DDB3-416F-8FEF-74DAC58467E3}"/>
            </c:ext>
          </c:extLst>
        </c:ser>
        <c:ser>
          <c:idx val="1"/>
          <c:order val="1"/>
          <c:tx>
            <c:strRef>
              <c:f>Cockpit!$B$187</c:f>
              <c:strCache>
                <c:ptCount val="1"/>
                <c:pt idx="0">
                  <c:v>Fees charged to the customer (Markup/Surcharge)</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Cockpit!$C$185:$G$185</c:f>
              <c:numCache>
                <c:formatCode>General</c:formatCode>
                <c:ptCount val="5"/>
                <c:pt idx="0">
                  <c:v>2018</c:v>
                </c:pt>
                <c:pt idx="1">
                  <c:v>2019</c:v>
                </c:pt>
                <c:pt idx="2">
                  <c:v>2020</c:v>
                </c:pt>
                <c:pt idx="3">
                  <c:v>2021</c:v>
                </c:pt>
                <c:pt idx="4">
                  <c:v>2022</c:v>
                </c:pt>
              </c:numCache>
            </c:numRef>
          </c:cat>
          <c:val>
            <c:numRef>
              <c:f>Cockpit!$C$187:$G$187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DDB3-416F-8FEF-74DAC58467E3}"/>
            </c:ext>
          </c:extLst>
        </c:ser>
        <c:dLbls>
          <c:showLegendKey val="0"/>
          <c:showVal val="1"/>
          <c:showCatName val="0"/>
          <c:showSerName val="0"/>
          <c:showPercent val="0"/>
          <c:showBubbleSize val="0"/>
        </c:dLbls>
        <c:gapWidth val="95"/>
        <c:overlap val="100"/>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1"/>
        <c:axPos val="l"/>
        <c:numFmt formatCode="0" sourceLinked="1"/>
        <c:majorTickMark val="none"/>
        <c:minorTickMark val="none"/>
        <c:tickLblPos val="nextTo"/>
        <c:crossAx val="1891358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i="0" u="none" strike="noStrike" kern="1200" spc="0" baseline="0">
                <a:solidFill>
                  <a:schemeClr val="accent1"/>
                </a:solidFill>
              </a:rPr>
              <a:t>Distribution</a:t>
            </a:r>
            <a:r>
              <a:rPr lang="fr-FR" sz="1200" b="1" baseline="0">
                <a:solidFill>
                  <a:schemeClr val="accent1"/>
                </a:solidFill>
              </a:rPr>
              <a:t> of Transactional costs generated by P2M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stacked"/>
        <c:varyColors val="0"/>
        <c:ser>
          <c:idx val="0"/>
          <c:order val="0"/>
          <c:tx>
            <c:strRef>
              <c:f>Cockpit!$P$186</c:f>
              <c:strCache>
                <c:ptCount val="1"/>
                <c:pt idx="0">
                  <c:v>Switching cost paid to the switch operator</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Cockpit!$Q$185:$U$185</c:f>
              <c:numCache>
                <c:formatCode>General</c:formatCode>
                <c:ptCount val="5"/>
                <c:pt idx="0">
                  <c:v>2018</c:v>
                </c:pt>
                <c:pt idx="1">
                  <c:v>2019</c:v>
                </c:pt>
                <c:pt idx="2">
                  <c:v>2020</c:v>
                </c:pt>
                <c:pt idx="3">
                  <c:v>2021</c:v>
                </c:pt>
                <c:pt idx="4">
                  <c:v>2022</c:v>
                </c:pt>
              </c:numCache>
            </c:numRef>
          </c:cat>
          <c:val>
            <c:numRef>
              <c:f>Cockpit!$Q$186:$U$186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1F12-43E3-A8B0-B5847710C145}"/>
            </c:ext>
          </c:extLst>
        </c:ser>
        <c:ser>
          <c:idx val="1"/>
          <c:order val="1"/>
          <c:tx>
            <c:strRef>
              <c:f>Cockpit!$P$187</c:f>
              <c:strCache>
                <c:ptCount val="1"/>
                <c:pt idx="0">
                  <c:v>Interchange cost paid</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Cockpit!$Q$185:$U$185</c:f>
              <c:numCache>
                <c:formatCode>General</c:formatCode>
                <c:ptCount val="5"/>
                <c:pt idx="0">
                  <c:v>2018</c:v>
                </c:pt>
                <c:pt idx="1">
                  <c:v>2019</c:v>
                </c:pt>
                <c:pt idx="2">
                  <c:v>2020</c:v>
                </c:pt>
                <c:pt idx="3">
                  <c:v>2021</c:v>
                </c:pt>
                <c:pt idx="4">
                  <c:v>2022</c:v>
                </c:pt>
              </c:numCache>
            </c:numRef>
          </c:cat>
          <c:val>
            <c:numRef>
              <c:f>Cockpit!$Q$187:$U$187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1F12-43E3-A8B0-B5847710C145}"/>
            </c:ext>
          </c:extLst>
        </c:ser>
        <c:ser>
          <c:idx val="2"/>
          <c:order val="2"/>
          <c:tx>
            <c:strRef>
              <c:f>Cockpit!$P$188</c:f>
              <c:strCache>
                <c:ptCount val="1"/>
                <c:pt idx="0">
                  <c:v>Other transactionnal costs (SMS &amp; USSD fees)</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Cockpit!$Q$185:$U$185</c:f>
              <c:numCache>
                <c:formatCode>General</c:formatCode>
                <c:ptCount val="5"/>
                <c:pt idx="0">
                  <c:v>2018</c:v>
                </c:pt>
                <c:pt idx="1">
                  <c:v>2019</c:v>
                </c:pt>
                <c:pt idx="2">
                  <c:v>2020</c:v>
                </c:pt>
                <c:pt idx="3">
                  <c:v>2021</c:v>
                </c:pt>
                <c:pt idx="4">
                  <c:v>2022</c:v>
                </c:pt>
              </c:numCache>
            </c:numRef>
          </c:cat>
          <c:val>
            <c:numRef>
              <c:f>Cockpit!$Q$188:$U$188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2-1F12-43E3-A8B0-B5847710C145}"/>
            </c:ext>
          </c:extLst>
        </c:ser>
        <c:dLbls>
          <c:showLegendKey val="0"/>
          <c:showVal val="1"/>
          <c:showCatName val="0"/>
          <c:showSerName val="0"/>
          <c:showPercent val="0"/>
          <c:showBubbleSize val="0"/>
        </c:dLbls>
        <c:gapWidth val="95"/>
        <c:overlap val="100"/>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1"/>
        <c:axPos val="l"/>
        <c:numFmt formatCode="0" sourceLinked="1"/>
        <c:majorTickMark val="none"/>
        <c:minorTickMark val="none"/>
        <c:tickLblPos val="nextTo"/>
        <c:crossAx val="1891358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i="0" u="none" strike="noStrike" kern="1200" spc="0" baseline="0">
                <a:solidFill>
                  <a:schemeClr val="accent1"/>
                </a:solidFill>
              </a:rPr>
              <a:t>Distribution</a:t>
            </a:r>
            <a:r>
              <a:rPr lang="fr-FR" sz="1200" b="1" baseline="0">
                <a:solidFill>
                  <a:schemeClr val="accent1"/>
                </a:solidFill>
              </a:rPr>
              <a:t> of Revenues generated by P2G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stacked"/>
        <c:varyColors val="0"/>
        <c:ser>
          <c:idx val="0"/>
          <c:order val="0"/>
          <c:tx>
            <c:strRef>
              <c:f>Cockpit!$B$199</c:f>
              <c:strCache>
                <c:ptCount val="1"/>
                <c:pt idx="0">
                  <c:v>Fees charged to Government institution</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Cockpit!$C$198:$G$198</c:f>
              <c:numCache>
                <c:formatCode>General</c:formatCode>
                <c:ptCount val="5"/>
                <c:pt idx="0">
                  <c:v>2018</c:v>
                </c:pt>
                <c:pt idx="1">
                  <c:v>2019</c:v>
                </c:pt>
                <c:pt idx="2">
                  <c:v>2020</c:v>
                </c:pt>
                <c:pt idx="3">
                  <c:v>2021</c:v>
                </c:pt>
                <c:pt idx="4">
                  <c:v>2022</c:v>
                </c:pt>
              </c:numCache>
            </c:numRef>
          </c:cat>
          <c:val>
            <c:numRef>
              <c:f>Cockpit!$C$199:$G$199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DDB3-416F-8FEF-74DAC58467E3}"/>
            </c:ext>
          </c:extLst>
        </c:ser>
        <c:ser>
          <c:idx val="1"/>
          <c:order val="1"/>
          <c:tx>
            <c:strRef>
              <c:f>Cockpit!$B$200</c:f>
              <c:strCache>
                <c:ptCount val="1"/>
                <c:pt idx="0">
                  <c:v>Fees charged to the customer (Markup/Surcharge)</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Cockpit!$C$198:$G$198</c:f>
              <c:numCache>
                <c:formatCode>General</c:formatCode>
                <c:ptCount val="5"/>
                <c:pt idx="0">
                  <c:v>2018</c:v>
                </c:pt>
                <c:pt idx="1">
                  <c:v>2019</c:v>
                </c:pt>
                <c:pt idx="2">
                  <c:v>2020</c:v>
                </c:pt>
                <c:pt idx="3">
                  <c:v>2021</c:v>
                </c:pt>
                <c:pt idx="4">
                  <c:v>2022</c:v>
                </c:pt>
              </c:numCache>
            </c:numRef>
          </c:cat>
          <c:val>
            <c:numRef>
              <c:f>Cockpit!$C$200:$G$200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DDB3-416F-8FEF-74DAC58467E3}"/>
            </c:ext>
          </c:extLst>
        </c:ser>
        <c:dLbls>
          <c:showLegendKey val="0"/>
          <c:showVal val="1"/>
          <c:showCatName val="0"/>
          <c:showSerName val="0"/>
          <c:showPercent val="0"/>
          <c:showBubbleSize val="0"/>
        </c:dLbls>
        <c:gapWidth val="95"/>
        <c:overlap val="100"/>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1"/>
        <c:axPos val="l"/>
        <c:numFmt formatCode="0" sourceLinked="1"/>
        <c:majorTickMark val="none"/>
        <c:minorTickMark val="none"/>
        <c:tickLblPos val="nextTo"/>
        <c:crossAx val="1891358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i="0" u="none" strike="noStrike" kern="1200" spc="0" baseline="0">
                <a:solidFill>
                  <a:schemeClr val="accent1"/>
                </a:solidFill>
              </a:rPr>
              <a:t>Distribution</a:t>
            </a:r>
            <a:r>
              <a:rPr lang="fr-FR" sz="1200" b="1" baseline="0">
                <a:solidFill>
                  <a:schemeClr val="accent1"/>
                </a:solidFill>
              </a:rPr>
              <a:t> of Transactional costs generated by P2G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stacked"/>
        <c:varyColors val="0"/>
        <c:ser>
          <c:idx val="0"/>
          <c:order val="0"/>
          <c:tx>
            <c:strRef>
              <c:f>Cockpit!$P$199</c:f>
              <c:strCache>
                <c:ptCount val="1"/>
                <c:pt idx="0">
                  <c:v>Switching cost paid to the switch operator</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Cockpit!$Q$198:$U$198</c:f>
              <c:numCache>
                <c:formatCode>General</c:formatCode>
                <c:ptCount val="5"/>
                <c:pt idx="0">
                  <c:v>2018</c:v>
                </c:pt>
                <c:pt idx="1">
                  <c:v>2019</c:v>
                </c:pt>
                <c:pt idx="2">
                  <c:v>2020</c:v>
                </c:pt>
                <c:pt idx="3">
                  <c:v>2021</c:v>
                </c:pt>
                <c:pt idx="4">
                  <c:v>2022</c:v>
                </c:pt>
              </c:numCache>
            </c:numRef>
          </c:cat>
          <c:val>
            <c:numRef>
              <c:f>Cockpit!$Q$199:$U$199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B885-413C-AD6E-1BC33477FF3A}"/>
            </c:ext>
          </c:extLst>
        </c:ser>
        <c:ser>
          <c:idx val="1"/>
          <c:order val="1"/>
          <c:tx>
            <c:strRef>
              <c:f>Cockpit!$P$200</c:f>
              <c:strCache>
                <c:ptCount val="1"/>
                <c:pt idx="0">
                  <c:v>Interchange cost paid</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Cockpit!$Q$198:$U$198</c:f>
              <c:numCache>
                <c:formatCode>General</c:formatCode>
                <c:ptCount val="5"/>
                <c:pt idx="0">
                  <c:v>2018</c:v>
                </c:pt>
                <c:pt idx="1">
                  <c:v>2019</c:v>
                </c:pt>
                <c:pt idx="2">
                  <c:v>2020</c:v>
                </c:pt>
                <c:pt idx="3">
                  <c:v>2021</c:v>
                </c:pt>
                <c:pt idx="4">
                  <c:v>2022</c:v>
                </c:pt>
              </c:numCache>
            </c:numRef>
          </c:cat>
          <c:val>
            <c:numRef>
              <c:f>Cockpit!$Q$200:$U$200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B885-413C-AD6E-1BC33477FF3A}"/>
            </c:ext>
          </c:extLst>
        </c:ser>
        <c:ser>
          <c:idx val="2"/>
          <c:order val="2"/>
          <c:tx>
            <c:strRef>
              <c:f>Cockpit!$P$201</c:f>
              <c:strCache>
                <c:ptCount val="1"/>
                <c:pt idx="0">
                  <c:v>Other transactionnal costs (SMS &amp; USSD fees)</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Cockpit!$Q$198:$U$198</c:f>
              <c:numCache>
                <c:formatCode>General</c:formatCode>
                <c:ptCount val="5"/>
                <c:pt idx="0">
                  <c:v>2018</c:v>
                </c:pt>
                <c:pt idx="1">
                  <c:v>2019</c:v>
                </c:pt>
                <c:pt idx="2">
                  <c:v>2020</c:v>
                </c:pt>
                <c:pt idx="3">
                  <c:v>2021</c:v>
                </c:pt>
                <c:pt idx="4">
                  <c:v>2022</c:v>
                </c:pt>
              </c:numCache>
            </c:numRef>
          </c:cat>
          <c:val>
            <c:numRef>
              <c:f>Cockpit!$Q$201:$U$201</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2-B885-413C-AD6E-1BC33477FF3A}"/>
            </c:ext>
          </c:extLst>
        </c:ser>
        <c:dLbls>
          <c:showLegendKey val="0"/>
          <c:showVal val="1"/>
          <c:showCatName val="0"/>
          <c:showSerName val="0"/>
          <c:showPercent val="0"/>
          <c:showBubbleSize val="0"/>
        </c:dLbls>
        <c:gapWidth val="95"/>
        <c:overlap val="100"/>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1"/>
        <c:axPos val="l"/>
        <c:numFmt formatCode="0" sourceLinked="1"/>
        <c:majorTickMark val="none"/>
        <c:minorTickMark val="none"/>
        <c:tickLblPos val="nextTo"/>
        <c:crossAx val="1891358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i="0" u="none" strike="noStrike" kern="1200" spc="0" baseline="0">
                <a:solidFill>
                  <a:schemeClr val="accent1"/>
                </a:solidFill>
              </a:rPr>
              <a:t>Distribution</a:t>
            </a:r>
            <a:r>
              <a:rPr lang="fr-FR" sz="1200" b="1" baseline="0">
                <a:solidFill>
                  <a:schemeClr val="accent1"/>
                </a:solidFill>
              </a:rPr>
              <a:t> of Revenues generated by G2P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stacked"/>
        <c:varyColors val="0"/>
        <c:ser>
          <c:idx val="0"/>
          <c:order val="0"/>
          <c:tx>
            <c:strRef>
              <c:f>Cockpit!$B$212</c:f>
              <c:strCache>
                <c:ptCount val="1"/>
                <c:pt idx="0">
                  <c:v>Fees charged to the Government institution</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Cockpit!$C$211:$G$211</c:f>
              <c:numCache>
                <c:formatCode>General</c:formatCode>
                <c:ptCount val="5"/>
                <c:pt idx="0">
                  <c:v>2018</c:v>
                </c:pt>
                <c:pt idx="1">
                  <c:v>2019</c:v>
                </c:pt>
                <c:pt idx="2">
                  <c:v>2020</c:v>
                </c:pt>
                <c:pt idx="3">
                  <c:v>2021</c:v>
                </c:pt>
                <c:pt idx="4">
                  <c:v>2022</c:v>
                </c:pt>
              </c:numCache>
            </c:numRef>
          </c:cat>
          <c:val>
            <c:numRef>
              <c:f>Cockpit!$C$212:$G$212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C499-4E73-A08E-DB210E11CA7D}"/>
            </c:ext>
          </c:extLst>
        </c:ser>
        <c:ser>
          <c:idx val="1"/>
          <c:order val="1"/>
          <c:tx>
            <c:strRef>
              <c:f>Cockpit!$B$213</c:f>
              <c:strCache>
                <c:ptCount val="1"/>
                <c:pt idx="0">
                  <c:v>Fees charged to the customer (Markup/Surcharge)</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Cockpit!$C$211:$G$211</c:f>
              <c:numCache>
                <c:formatCode>General</c:formatCode>
                <c:ptCount val="5"/>
                <c:pt idx="0">
                  <c:v>2018</c:v>
                </c:pt>
                <c:pt idx="1">
                  <c:v>2019</c:v>
                </c:pt>
                <c:pt idx="2">
                  <c:v>2020</c:v>
                </c:pt>
                <c:pt idx="3">
                  <c:v>2021</c:v>
                </c:pt>
                <c:pt idx="4">
                  <c:v>2022</c:v>
                </c:pt>
              </c:numCache>
            </c:numRef>
          </c:cat>
          <c:val>
            <c:numRef>
              <c:f>Cockpit!$C$213:$G$213</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C499-4E73-A08E-DB210E11CA7D}"/>
            </c:ext>
          </c:extLst>
        </c:ser>
        <c:dLbls>
          <c:showLegendKey val="0"/>
          <c:showVal val="1"/>
          <c:showCatName val="0"/>
          <c:showSerName val="0"/>
          <c:showPercent val="0"/>
          <c:showBubbleSize val="0"/>
        </c:dLbls>
        <c:gapWidth val="95"/>
        <c:overlap val="100"/>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1"/>
        <c:axPos val="l"/>
        <c:numFmt formatCode="0" sourceLinked="1"/>
        <c:majorTickMark val="none"/>
        <c:minorTickMark val="none"/>
        <c:tickLblPos val="nextTo"/>
        <c:crossAx val="1891358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baseline="0">
                <a:solidFill>
                  <a:schemeClr val="accent1"/>
                </a:solidFill>
              </a:rPr>
              <a:t>Average Number &amp; Average Value of MM transactions per active user</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0"/>
        <c:ser>
          <c:idx val="0"/>
          <c:order val="0"/>
          <c:tx>
            <c:strRef>
              <c:f>Cockpit!$B$30</c:f>
              <c:strCache>
                <c:ptCount val="1"/>
                <c:pt idx="0">
                  <c:v>Average Number of MM transactions per active user</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Cockpit!$C$29:$G$29</c:f>
              <c:numCache>
                <c:formatCode>General</c:formatCode>
                <c:ptCount val="5"/>
                <c:pt idx="0">
                  <c:v>2018</c:v>
                </c:pt>
                <c:pt idx="1">
                  <c:v>2019</c:v>
                </c:pt>
                <c:pt idx="2">
                  <c:v>2020</c:v>
                </c:pt>
                <c:pt idx="3">
                  <c:v>2021</c:v>
                </c:pt>
                <c:pt idx="4">
                  <c:v>2022</c:v>
                </c:pt>
              </c:numCache>
            </c:numRef>
          </c:cat>
          <c:val>
            <c:numRef>
              <c:f>Cockpit!$C$30:$G$30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78CB-42CA-A3BE-39C3E8FF7BEE}"/>
            </c:ext>
          </c:extLst>
        </c:ser>
        <c:ser>
          <c:idx val="1"/>
          <c:order val="1"/>
          <c:tx>
            <c:strRef>
              <c:f>Cockpit!$B$31</c:f>
              <c:strCache>
                <c:ptCount val="1"/>
                <c:pt idx="0">
                  <c:v>Average Value of MM transactions per active user</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Cockpit!$C$29:$G$29</c:f>
              <c:numCache>
                <c:formatCode>General</c:formatCode>
                <c:ptCount val="5"/>
                <c:pt idx="0">
                  <c:v>2018</c:v>
                </c:pt>
                <c:pt idx="1">
                  <c:v>2019</c:v>
                </c:pt>
                <c:pt idx="2">
                  <c:v>2020</c:v>
                </c:pt>
                <c:pt idx="3">
                  <c:v>2021</c:v>
                </c:pt>
                <c:pt idx="4">
                  <c:v>2022</c:v>
                </c:pt>
              </c:numCache>
            </c:numRef>
          </c:cat>
          <c:val>
            <c:numRef>
              <c:f>Cockpit!$C$31:$G$31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78CB-42CA-A3BE-39C3E8FF7BEE}"/>
            </c:ext>
          </c:extLst>
        </c:ser>
        <c:dLbls>
          <c:showLegendKey val="0"/>
          <c:showVal val="0"/>
          <c:showCatName val="0"/>
          <c:showSerName val="0"/>
          <c:showPercent val="0"/>
          <c:showBubbleSize val="0"/>
        </c:dLbls>
        <c:gapWidth val="219"/>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en-US"/>
          </a:p>
        </c:txPr>
        <c:crossAx val="189135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i="0" u="none" strike="noStrike" kern="1200" spc="0" baseline="0">
                <a:solidFill>
                  <a:schemeClr val="accent1"/>
                </a:solidFill>
              </a:rPr>
              <a:t>Distribution</a:t>
            </a:r>
            <a:r>
              <a:rPr lang="fr-FR" sz="1200" b="1" baseline="0">
                <a:solidFill>
                  <a:schemeClr val="accent1"/>
                </a:solidFill>
              </a:rPr>
              <a:t> of Transactional costs generated by G2P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stacked"/>
        <c:varyColors val="0"/>
        <c:ser>
          <c:idx val="0"/>
          <c:order val="0"/>
          <c:tx>
            <c:strRef>
              <c:f>Cockpit!$P$212</c:f>
              <c:strCache>
                <c:ptCount val="1"/>
                <c:pt idx="0">
                  <c:v>Switching cost paid to the switch operator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Cockpit!$Q$211:$U$211</c:f>
              <c:numCache>
                <c:formatCode>General</c:formatCode>
                <c:ptCount val="5"/>
                <c:pt idx="0">
                  <c:v>2018</c:v>
                </c:pt>
                <c:pt idx="1">
                  <c:v>2019</c:v>
                </c:pt>
                <c:pt idx="2">
                  <c:v>2020</c:v>
                </c:pt>
                <c:pt idx="3">
                  <c:v>2021</c:v>
                </c:pt>
                <c:pt idx="4">
                  <c:v>2022</c:v>
                </c:pt>
              </c:numCache>
            </c:numRef>
          </c:cat>
          <c:val>
            <c:numRef>
              <c:f>Cockpit!$Q$212:$U$212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DEF8-42D1-B0B6-492B89E2D5EC}"/>
            </c:ext>
          </c:extLst>
        </c:ser>
        <c:ser>
          <c:idx val="1"/>
          <c:order val="1"/>
          <c:tx>
            <c:strRef>
              <c:f>Cockpit!$P$213</c:f>
              <c:strCache>
                <c:ptCount val="1"/>
                <c:pt idx="0">
                  <c:v>Interchange cost paid</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Cockpit!$Q$211:$U$211</c:f>
              <c:numCache>
                <c:formatCode>General</c:formatCode>
                <c:ptCount val="5"/>
                <c:pt idx="0">
                  <c:v>2018</c:v>
                </c:pt>
                <c:pt idx="1">
                  <c:v>2019</c:v>
                </c:pt>
                <c:pt idx="2">
                  <c:v>2020</c:v>
                </c:pt>
                <c:pt idx="3">
                  <c:v>2021</c:v>
                </c:pt>
                <c:pt idx="4">
                  <c:v>2022</c:v>
                </c:pt>
              </c:numCache>
            </c:numRef>
          </c:cat>
          <c:val>
            <c:numRef>
              <c:f>Cockpit!$Q$213:$U$213</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DEF8-42D1-B0B6-492B89E2D5EC}"/>
            </c:ext>
          </c:extLst>
        </c:ser>
        <c:ser>
          <c:idx val="2"/>
          <c:order val="2"/>
          <c:tx>
            <c:strRef>
              <c:f>Cockpit!$P$214</c:f>
              <c:strCache>
                <c:ptCount val="1"/>
                <c:pt idx="0">
                  <c:v>Other transactionnal costs (SMS &amp; USSD fees)</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Cockpit!$Q$211:$U$211</c:f>
              <c:numCache>
                <c:formatCode>General</c:formatCode>
                <c:ptCount val="5"/>
                <c:pt idx="0">
                  <c:v>2018</c:v>
                </c:pt>
                <c:pt idx="1">
                  <c:v>2019</c:v>
                </c:pt>
                <c:pt idx="2">
                  <c:v>2020</c:v>
                </c:pt>
                <c:pt idx="3">
                  <c:v>2021</c:v>
                </c:pt>
                <c:pt idx="4">
                  <c:v>2022</c:v>
                </c:pt>
              </c:numCache>
            </c:numRef>
          </c:cat>
          <c:val>
            <c:numRef>
              <c:f>Cockpit!$Q$214:$U$214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2-DEF8-42D1-B0B6-492B89E2D5EC}"/>
            </c:ext>
          </c:extLst>
        </c:ser>
        <c:dLbls>
          <c:showLegendKey val="0"/>
          <c:showVal val="1"/>
          <c:showCatName val="0"/>
          <c:showSerName val="0"/>
          <c:showPercent val="0"/>
          <c:showBubbleSize val="0"/>
        </c:dLbls>
        <c:gapWidth val="95"/>
        <c:overlap val="100"/>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1"/>
        <c:axPos val="l"/>
        <c:numFmt formatCode="0" sourceLinked="1"/>
        <c:majorTickMark val="none"/>
        <c:minorTickMark val="none"/>
        <c:tickLblPos val="nextTo"/>
        <c:crossAx val="1891358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i="0" u="none" strike="noStrike" kern="1200" spc="0" baseline="0">
                <a:solidFill>
                  <a:schemeClr val="accent1"/>
                </a:solidFill>
              </a:rPr>
              <a:t>Distribution</a:t>
            </a:r>
            <a:r>
              <a:rPr lang="fr-FR" sz="1200" b="1" baseline="0">
                <a:solidFill>
                  <a:schemeClr val="accent1"/>
                </a:solidFill>
              </a:rPr>
              <a:t> of Revenues generated by Bill Payment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stacked"/>
        <c:varyColors val="0"/>
        <c:ser>
          <c:idx val="0"/>
          <c:order val="0"/>
          <c:tx>
            <c:strRef>
              <c:f>Cockpit!$B$225</c:f>
              <c:strCache>
                <c:ptCount val="1"/>
                <c:pt idx="0">
                  <c:v>Fees charged to the company</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Cockpit!$C$224:$G$224</c:f>
              <c:numCache>
                <c:formatCode>General</c:formatCode>
                <c:ptCount val="5"/>
                <c:pt idx="0">
                  <c:v>2018</c:v>
                </c:pt>
                <c:pt idx="1">
                  <c:v>2019</c:v>
                </c:pt>
                <c:pt idx="2">
                  <c:v>2020</c:v>
                </c:pt>
                <c:pt idx="3">
                  <c:v>2021</c:v>
                </c:pt>
                <c:pt idx="4">
                  <c:v>2022</c:v>
                </c:pt>
              </c:numCache>
            </c:numRef>
          </c:cat>
          <c:val>
            <c:numRef>
              <c:f>Cockpit!$C$225:$G$225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3A72-4453-83CE-EE87AA1A7540}"/>
            </c:ext>
          </c:extLst>
        </c:ser>
        <c:ser>
          <c:idx val="1"/>
          <c:order val="1"/>
          <c:tx>
            <c:strRef>
              <c:f>Cockpit!$B$226</c:f>
              <c:strCache>
                <c:ptCount val="1"/>
                <c:pt idx="0">
                  <c:v>Fees charged to the customer (Markup/Surcharge)</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Cockpit!$C$224:$G$224</c:f>
              <c:numCache>
                <c:formatCode>General</c:formatCode>
                <c:ptCount val="5"/>
                <c:pt idx="0">
                  <c:v>2018</c:v>
                </c:pt>
                <c:pt idx="1">
                  <c:v>2019</c:v>
                </c:pt>
                <c:pt idx="2">
                  <c:v>2020</c:v>
                </c:pt>
                <c:pt idx="3">
                  <c:v>2021</c:v>
                </c:pt>
                <c:pt idx="4">
                  <c:v>2022</c:v>
                </c:pt>
              </c:numCache>
            </c:numRef>
          </c:cat>
          <c:val>
            <c:numRef>
              <c:f>Cockpit!$C$226:$G$226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3A72-4453-83CE-EE87AA1A7540}"/>
            </c:ext>
          </c:extLst>
        </c:ser>
        <c:dLbls>
          <c:showLegendKey val="0"/>
          <c:showVal val="1"/>
          <c:showCatName val="0"/>
          <c:showSerName val="0"/>
          <c:showPercent val="0"/>
          <c:showBubbleSize val="0"/>
        </c:dLbls>
        <c:gapWidth val="95"/>
        <c:overlap val="100"/>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1"/>
        <c:axPos val="l"/>
        <c:numFmt formatCode="0" sourceLinked="1"/>
        <c:majorTickMark val="none"/>
        <c:minorTickMark val="none"/>
        <c:tickLblPos val="nextTo"/>
        <c:crossAx val="1891358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i="0" u="none" strike="noStrike" kern="1200" spc="0" baseline="0">
                <a:solidFill>
                  <a:schemeClr val="accent1"/>
                </a:solidFill>
              </a:rPr>
              <a:t>Distribution</a:t>
            </a:r>
            <a:r>
              <a:rPr lang="fr-FR" sz="1200" b="1" baseline="0">
                <a:solidFill>
                  <a:schemeClr val="accent1"/>
                </a:solidFill>
              </a:rPr>
              <a:t> of Transactional costs generated by Bill Payment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stacked"/>
        <c:varyColors val="0"/>
        <c:ser>
          <c:idx val="0"/>
          <c:order val="0"/>
          <c:tx>
            <c:strRef>
              <c:f>Cockpit!$P$225</c:f>
              <c:strCache>
                <c:ptCount val="1"/>
                <c:pt idx="0">
                  <c:v>Switching cost paid to the switch operator</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Cockpit!$Q$224:$U$224</c:f>
              <c:numCache>
                <c:formatCode>General</c:formatCode>
                <c:ptCount val="5"/>
                <c:pt idx="0">
                  <c:v>2018</c:v>
                </c:pt>
                <c:pt idx="1">
                  <c:v>2019</c:v>
                </c:pt>
                <c:pt idx="2">
                  <c:v>2020</c:v>
                </c:pt>
                <c:pt idx="3">
                  <c:v>2021</c:v>
                </c:pt>
                <c:pt idx="4">
                  <c:v>2022</c:v>
                </c:pt>
              </c:numCache>
            </c:numRef>
          </c:cat>
          <c:val>
            <c:numRef>
              <c:f>Cockpit!$Q$225:$U$225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5DB2-4139-BE72-46313C7729EB}"/>
            </c:ext>
          </c:extLst>
        </c:ser>
        <c:ser>
          <c:idx val="1"/>
          <c:order val="1"/>
          <c:tx>
            <c:strRef>
              <c:f>Cockpit!$P$226</c:f>
              <c:strCache>
                <c:ptCount val="1"/>
                <c:pt idx="0">
                  <c:v>Interchange cost paid</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Cockpit!$Q$224:$U$224</c:f>
              <c:numCache>
                <c:formatCode>General</c:formatCode>
                <c:ptCount val="5"/>
                <c:pt idx="0">
                  <c:v>2018</c:v>
                </c:pt>
                <c:pt idx="1">
                  <c:v>2019</c:v>
                </c:pt>
                <c:pt idx="2">
                  <c:v>2020</c:v>
                </c:pt>
                <c:pt idx="3">
                  <c:v>2021</c:v>
                </c:pt>
                <c:pt idx="4">
                  <c:v>2022</c:v>
                </c:pt>
              </c:numCache>
            </c:numRef>
          </c:cat>
          <c:val>
            <c:numRef>
              <c:f>Cockpit!$Q$226:$U$226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5DB2-4139-BE72-46313C7729EB}"/>
            </c:ext>
          </c:extLst>
        </c:ser>
        <c:ser>
          <c:idx val="2"/>
          <c:order val="2"/>
          <c:tx>
            <c:strRef>
              <c:f>Cockpit!$P$227</c:f>
              <c:strCache>
                <c:ptCount val="1"/>
                <c:pt idx="0">
                  <c:v>Other transactionnal costs (SMS &amp; USSD fees)</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Cockpit!$Q$224:$U$224</c:f>
              <c:numCache>
                <c:formatCode>General</c:formatCode>
                <c:ptCount val="5"/>
                <c:pt idx="0">
                  <c:v>2018</c:v>
                </c:pt>
                <c:pt idx="1">
                  <c:v>2019</c:v>
                </c:pt>
                <c:pt idx="2">
                  <c:v>2020</c:v>
                </c:pt>
                <c:pt idx="3">
                  <c:v>2021</c:v>
                </c:pt>
                <c:pt idx="4">
                  <c:v>2022</c:v>
                </c:pt>
              </c:numCache>
            </c:numRef>
          </c:cat>
          <c:val>
            <c:numRef>
              <c:f>Cockpit!$Q$227:$U$227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2-5DB2-4139-BE72-46313C7729EB}"/>
            </c:ext>
          </c:extLst>
        </c:ser>
        <c:dLbls>
          <c:showLegendKey val="0"/>
          <c:showVal val="1"/>
          <c:showCatName val="0"/>
          <c:showSerName val="0"/>
          <c:showPercent val="0"/>
          <c:showBubbleSize val="0"/>
        </c:dLbls>
        <c:gapWidth val="95"/>
        <c:overlap val="100"/>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1"/>
        <c:axPos val="l"/>
        <c:numFmt formatCode="0" sourceLinked="1"/>
        <c:majorTickMark val="none"/>
        <c:minorTickMark val="none"/>
        <c:tickLblPos val="nextTo"/>
        <c:crossAx val="189135891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baseline="0">
                <a:solidFill>
                  <a:schemeClr val="accent1"/>
                </a:solidFill>
              </a:rPr>
              <a:t>Net income generated by interoperable transactions</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0"/>
        <c:ser>
          <c:idx val="0"/>
          <c:order val="0"/>
          <c:tx>
            <c:strRef>
              <c:f>Cockpit!$B$69</c:f>
              <c:strCache>
                <c:ptCount val="1"/>
                <c:pt idx="0">
                  <c:v>Net income</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Cockpit!$C$68:$G$68</c:f>
              <c:numCache>
                <c:formatCode>General</c:formatCode>
                <c:ptCount val="5"/>
                <c:pt idx="0">
                  <c:v>2018</c:v>
                </c:pt>
                <c:pt idx="1">
                  <c:v>2019</c:v>
                </c:pt>
                <c:pt idx="2">
                  <c:v>2020</c:v>
                </c:pt>
                <c:pt idx="3">
                  <c:v>2021</c:v>
                </c:pt>
                <c:pt idx="4">
                  <c:v>2022</c:v>
                </c:pt>
              </c:numCache>
            </c:numRef>
          </c:cat>
          <c:val>
            <c:numRef>
              <c:f>Cockpit!$C$69:$G$69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67B7-4F6B-AFDE-C2810C53F038}"/>
            </c:ext>
          </c:extLst>
        </c:ser>
        <c:dLbls>
          <c:showLegendKey val="0"/>
          <c:showVal val="0"/>
          <c:showCatName val="0"/>
          <c:showSerName val="0"/>
          <c:showPercent val="0"/>
          <c:showBubbleSize val="0"/>
        </c:dLbls>
        <c:gapWidth val="219"/>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en-US"/>
          </a:p>
        </c:txPr>
        <c:crossAx val="189135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baseline="0">
                <a:solidFill>
                  <a:schemeClr val="accent1"/>
                </a:solidFill>
              </a:rPr>
              <a:t>Average Number &amp; Average Value of MM interoperable transactions per active user </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0"/>
        <c:ser>
          <c:idx val="0"/>
          <c:order val="0"/>
          <c:tx>
            <c:strRef>
              <c:f>Cockpit!$I$30</c:f>
              <c:strCache>
                <c:ptCount val="1"/>
                <c:pt idx="0">
                  <c:v>Average Number of MM interoperable transactions per active user</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Cockpit!$J$29:$N$29</c:f>
              <c:numCache>
                <c:formatCode>General</c:formatCode>
                <c:ptCount val="5"/>
                <c:pt idx="0">
                  <c:v>2018</c:v>
                </c:pt>
                <c:pt idx="1">
                  <c:v>2019</c:v>
                </c:pt>
                <c:pt idx="2">
                  <c:v>2020</c:v>
                </c:pt>
                <c:pt idx="3">
                  <c:v>2021</c:v>
                </c:pt>
                <c:pt idx="4">
                  <c:v>2022</c:v>
                </c:pt>
              </c:numCache>
            </c:numRef>
          </c:cat>
          <c:val>
            <c:numRef>
              <c:f>Cockpit!$J$30:$N$30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78CB-42CA-A3BE-39C3E8FF7BEE}"/>
            </c:ext>
          </c:extLst>
        </c:ser>
        <c:ser>
          <c:idx val="1"/>
          <c:order val="1"/>
          <c:tx>
            <c:strRef>
              <c:f>Cockpit!$I$31</c:f>
              <c:strCache>
                <c:ptCount val="1"/>
                <c:pt idx="0">
                  <c:v>Average Value of MM interoperable transactions per active user</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Cockpit!$J$29:$N$29</c:f>
              <c:numCache>
                <c:formatCode>General</c:formatCode>
                <c:ptCount val="5"/>
                <c:pt idx="0">
                  <c:v>2018</c:v>
                </c:pt>
                <c:pt idx="1">
                  <c:v>2019</c:v>
                </c:pt>
                <c:pt idx="2">
                  <c:v>2020</c:v>
                </c:pt>
                <c:pt idx="3">
                  <c:v>2021</c:v>
                </c:pt>
                <c:pt idx="4">
                  <c:v>2022</c:v>
                </c:pt>
              </c:numCache>
            </c:numRef>
          </c:cat>
          <c:val>
            <c:numRef>
              <c:f>Cockpit!$J$31:$N$31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78CB-42CA-A3BE-39C3E8FF7BEE}"/>
            </c:ext>
          </c:extLst>
        </c:ser>
        <c:dLbls>
          <c:showLegendKey val="0"/>
          <c:showVal val="0"/>
          <c:showCatName val="0"/>
          <c:showSerName val="0"/>
          <c:showPercent val="0"/>
          <c:showBubbleSize val="0"/>
        </c:dLbls>
        <c:gapWidth val="219"/>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en-US"/>
          </a:p>
        </c:txPr>
        <c:crossAx val="189135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baseline="0">
                <a:solidFill>
                  <a:schemeClr val="accent1"/>
                </a:solidFill>
              </a:rPr>
              <a:t>Average number of active Agents &amp; Average Number of active MM users per Agent</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0"/>
        <c:ser>
          <c:idx val="0"/>
          <c:order val="0"/>
          <c:tx>
            <c:strRef>
              <c:f>Cockpit!$P$30</c:f>
              <c:strCache>
                <c:ptCount val="1"/>
                <c:pt idx="0">
                  <c:v>Average Number of active Agents</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Cockpit!$Q$29:$U$29</c:f>
              <c:numCache>
                <c:formatCode>General</c:formatCode>
                <c:ptCount val="5"/>
                <c:pt idx="0">
                  <c:v>2018</c:v>
                </c:pt>
                <c:pt idx="1">
                  <c:v>2019</c:v>
                </c:pt>
                <c:pt idx="2">
                  <c:v>2020</c:v>
                </c:pt>
                <c:pt idx="3">
                  <c:v>2021</c:v>
                </c:pt>
                <c:pt idx="4">
                  <c:v>2022</c:v>
                </c:pt>
              </c:numCache>
            </c:numRef>
          </c:cat>
          <c:val>
            <c:numRef>
              <c:f>Cockpit!$Q$30:$U$30</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78CB-42CA-A3BE-39C3E8FF7BEE}"/>
            </c:ext>
          </c:extLst>
        </c:ser>
        <c:ser>
          <c:idx val="1"/>
          <c:order val="1"/>
          <c:tx>
            <c:strRef>
              <c:f>Cockpit!$P$31</c:f>
              <c:strCache>
                <c:ptCount val="1"/>
                <c:pt idx="0">
                  <c:v>Average Number of active users per Agent</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5"/>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Cockpit!$Q$29:$U$29</c:f>
              <c:numCache>
                <c:formatCode>General</c:formatCode>
                <c:ptCount val="5"/>
                <c:pt idx="0">
                  <c:v>2018</c:v>
                </c:pt>
                <c:pt idx="1">
                  <c:v>2019</c:v>
                </c:pt>
                <c:pt idx="2">
                  <c:v>2020</c:v>
                </c:pt>
                <c:pt idx="3">
                  <c:v>2021</c:v>
                </c:pt>
                <c:pt idx="4">
                  <c:v>2022</c:v>
                </c:pt>
              </c:numCache>
            </c:numRef>
          </c:cat>
          <c:val>
            <c:numRef>
              <c:f>Cockpit!$Q$31:$U$31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78CB-42CA-A3BE-39C3E8FF7BEE}"/>
            </c:ext>
          </c:extLst>
        </c:ser>
        <c:dLbls>
          <c:showLegendKey val="0"/>
          <c:showVal val="0"/>
          <c:showCatName val="0"/>
          <c:showSerName val="0"/>
          <c:showPercent val="0"/>
          <c:showBubbleSize val="0"/>
        </c:dLbls>
        <c:gapWidth val="219"/>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en-US"/>
          </a:p>
        </c:txPr>
        <c:crossAx val="189135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baseline="0">
                <a:solidFill>
                  <a:schemeClr val="accent1"/>
                </a:solidFill>
              </a:rPr>
              <a:t>Total Revenues generated by interoperable transactions</a:t>
            </a:r>
            <a:endParaRPr lang="fr-FR" sz="1200" b="1">
              <a:solidFill>
                <a:schemeClr val="accent1"/>
              </a:solidFill>
            </a:endParaRPr>
          </a:p>
        </c:rich>
      </c:tx>
      <c:overlay val="0"/>
      <c:spPr>
        <a:noFill/>
        <a:ln>
          <a:noFill/>
        </a:ln>
        <a:effectLst/>
      </c:spPr>
    </c:title>
    <c:autoTitleDeleted val="0"/>
    <c:plotArea>
      <c:layout/>
      <c:barChart>
        <c:barDir val="col"/>
        <c:grouping val="clustered"/>
        <c:varyColors val="0"/>
        <c:ser>
          <c:idx val="1"/>
          <c:order val="0"/>
          <c:tx>
            <c:strRef>
              <c:f>Cockpit!$B$43</c:f>
              <c:strCache>
                <c:ptCount val="1"/>
                <c:pt idx="0">
                  <c:v>Total Revenues generated by interoperable transactions</c:v>
                </c:pt>
              </c:strCache>
            </c:strRef>
          </c:tx>
          <c:spPr>
            <a:solidFill>
              <a:schemeClr val="accent1"/>
            </a:solidFill>
          </c:spPr>
          <c:invertIfNegative val="0"/>
          <c:dLbls>
            <c:numFmt formatCode="#,##0" sourceLinked="0"/>
            <c:spPr>
              <a:noFill/>
              <a:ln>
                <a:noFill/>
              </a:ln>
              <a:effectLst/>
            </c:spPr>
            <c:txPr>
              <a:bodyPr wrap="square" lIns="38100" tIns="19050" rIns="38100" bIns="19050" anchor="ctr">
                <a:spAutoFit/>
              </a:bodyPr>
              <a:lstStyle/>
              <a:p>
                <a:pPr>
                  <a:defRPr sz="700">
                    <a:solidFill>
                      <a:schemeClr val="accent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Cockpit!$C$42:$G$42</c:f>
              <c:numCache>
                <c:formatCode>General</c:formatCode>
                <c:ptCount val="5"/>
                <c:pt idx="0">
                  <c:v>2018</c:v>
                </c:pt>
                <c:pt idx="1">
                  <c:v>2019</c:v>
                </c:pt>
                <c:pt idx="2">
                  <c:v>2020</c:v>
                </c:pt>
                <c:pt idx="3">
                  <c:v>2021</c:v>
                </c:pt>
                <c:pt idx="4">
                  <c:v>2022</c:v>
                </c:pt>
              </c:numCache>
            </c:numRef>
          </c:cat>
          <c:val>
            <c:numRef>
              <c:f>Cockpit!$C$43:$G$43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CBDB-4E0C-8475-09B4D7667A6A}"/>
            </c:ext>
          </c:extLst>
        </c:ser>
        <c:dLbls>
          <c:showLegendKey val="0"/>
          <c:showVal val="0"/>
          <c:showCatName val="0"/>
          <c:showSerName val="0"/>
          <c:showPercent val="0"/>
          <c:showBubbleSize val="0"/>
        </c:dLbls>
        <c:gapWidth val="219"/>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en-US"/>
          </a:p>
        </c:txPr>
        <c:crossAx val="1891358911"/>
        <c:crosses val="autoZero"/>
        <c:crossBetween val="between"/>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fr-FR" sz="1200" b="1" baseline="0">
                <a:solidFill>
                  <a:schemeClr val="accent1"/>
                </a:solidFill>
              </a:rPr>
              <a:t>Average Revenue generated by interoperable transactions per active user</a:t>
            </a:r>
            <a:endParaRPr lang="fr-FR" sz="1200" b="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0"/>
        <c:ser>
          <c:idx val="0"/>
          <c:order val="0"/>
          <c:tx>
            <c:strRef>
              <c:f>Cockpit!$P$43</c:f>
              <c:strCache>
                <c:ptCount val="1"/>
                <c:pt idx="0">
                  <c:v>Average Revenue generated by interoperable transactions per active user </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Cockpit!$Q$42:$U$42</c:f>
              <c:numCache>
                <c:formatCode>General</c:formatCode>
                <c:ptCount val="5"/>
                <c:pt idx="0">
                  <c:v>2018</c:v>
                </c:pt>
                <c:pt idx="1">
                  <c:v>2019</c:v>
                </c:pt>
                <c:pt idx="2">
                  <c:v>2020</c:v>
                </c:pt>
                <c:pt idx="3">
                  <c:v>2021</c:v>
                </c:pt>
                <c:pt idx="4">
                  <c:v>2022</c:v>
                </c:pt>
              </c:numCache>
            </c:numRef>
          </c:cat>
          <c:val>
            <c:numRef>
              <c:f>Cockpit!$Q$43:$U$43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4E0D-4514-9E9C-EA4DE5EF1451}"/>
            </c:ext>
          </c:extLst>
        </c:ser>
        <c:dLbls>
          <c:showLegendKey val="0"/>
          <c:showVal val="0"/>
          <c:showCatName val="0"/>
          <c:showSerName val="0"/>
          <c:showPercent val="0"/>
          <c:showBubbleSize val="0"/>
        </c:dLbls>
        <c:gapWidth val="219"/>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en-US"/>
          </a:p>
        </c:txPr>
        <c:crossAx val="189135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2"/>
                </a:solidFill>
                <a:latin typeface="+mn-lt"/>
                <a:ea typeface="+mn-ea"/>
                <a:cs typeface="+mn-cs"/>
              </a:defRPr>
            </a:pPr>
            <a:r>
              <a:rPr lang="fr-FR" sz="1200" b="1" baseline="0">
                <a:solidFill>
                  <a:schemeClr val="accent2"/>
                </a:solidFill>
              </a:rPr>
              <a:t>Total Transactional costs generated by interoperable transactions</a:t>
            </a:r>
            <a:endParaRPr lang="fr-FR" sz="1200" b="1">
              <a:solidFill>
                <a:schemeClr val="accent2"/>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2"/>
              </a:solidFill>
              <a:latin typeface="+mn-lt"/>
              <a:ea typeface="+mn-ea"/>
              <a:cs typeface="+mn-cs"/>
            </a:defRPr>
          </a:pPr>
          <a:endParaRPr lang="en-US"/>
        </a:p>
      </c:txPr>
    </c:title>
    <c:autoTitleDeleted val="0"/>
    <c:plotArea>
      <c:layout/>
      <c:barChart>
        <c:barDir val="col"/>
        <c:grouping val="clustered"/>
        <c:varyColors val="0"/>
        <c:ser>
          <c:idx val="0"/>
          <c:order val="0"/>
          <c:tx>
            <c:strRef>
              <c:f>Cockpit!$B$56</c:f>
              <c:strCache>
                <c:ptCount val="1"/>
                <c:pt idx="0">
                  <c:v>Total Transactionnal costs of interoperable transactions</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Cockpit!$C$55:$G$55</c:f>
              <c:numCache>
                <c:formatCode>General</c:formatCode>
                <c:ptCount val="5"/>
                <c:pt idx="0">
                  <c:v>2018</c:v>
                </c:pt>
                <c:pt idx="1">
                  <c:v>2019</c:v>
                </c:pt>
                <c:pt idx="2">
                  <c:v>2020</c:v>
                </c:pt>
                <c:pt idx="3">
                  <c:v>2021</c:v>
                </c:pt>
                <c:pt idx="4">
                  <c:v>2022</c:v>
                </c:pt>
              </c:numCache>
            </c:numRef>
          </c:cat>
          <c:val>
            <c:numRef>
              <c:f>Cockpit!$C$56:$G$56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00C4-47B1-8644-028E6F12B90B}"/>
            </c:ext>
          </c:extLst>
        </c:ser>
        <c:dLbls>
          <c:showLegendKey val="0"/>
          <c:showVal val="0"/>
          <c:showCatName val="0"/>
          <c:showSerName val="0"/>
          <c:showPercent val="0"/>
          <c:showBubbleSize val="0"/>
        </c:dLbls>
        <c:gapWidth val="219"/>
        <c:axId val="1891358911"/>
        <c:axId val="1891200799"/>
      </c:barChart>
      <c:catAx>
        <c:axId val="189135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91200799"/>
        <c:crosses val="autoZero"/>
        <c:auto val="1"/>
        <c:lblAlgn val="ctr"/>
        <c:lblOffset val="100"/>
        <c:noMultiLvlLbl val="0"/>
      </c:catAx>
      <c:valAx>
        <c:axId val="189120079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en-US"/>
          </a:p>
        </c:txPr>
        <c:crossAx val="189135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entityId">
        <cx:lvl ptCount="1">
          <cx:pt idx="0">89</cx:pt>
        </cx:lvl>
      </cx:strDim>
      <cx:strDim type="cat">
        <cx:f>_xlchart.v6.1</cx:f>
      </cx:strDim>
      <cx:numDim type="colorVal">
        <cx:f>_xlchart.v6.0</cx:f>
        <cx:nf>_xlchart.v6.1</cx:nf>
      </cx:numDim>
    </cx:data>
  </cx:chartData>
  <cx:chart>
    <cx:plotArea>
      <cx:plotAreaRegion>
        <cx:series layoutId="regionMap" uniqueId="{653D694C-F3B7-5D49-A9F7-DA7C469770BE}">
          <cx:tx>
            <cx:txData>
              <cx:f>_xlchart.v6.1</cx:f>
              <cx:v>Ghana</cx:v>
            </cx:txData>
          </cx:tx>
          <cx:dataId val="0"/>
          <cx:layoutPr>
            <cx:geography viewedRegionType="countryRegionList" cultureLanguage="fr-FR" cultureRegion="FR" attribution="Avec Bing">
              <cx:geoCache provider="{E9337A44-BEBE-4D9F-B70C-5C5E7DAFC167}">
                <cx:binary>pHtJduZGkuZV9GLdkHwe8qVq4QD+gfMYgzZ4ERTD4Rgcg2Ne1TX6CLXvG+RN+iRtTCmzGAxWsCtr
Iz0KJAxubtP32ae/Pix/eageP/c/LXXlw18ell/f5cPQ/uWXX8JD/lh/Dj/X7qFvQvN1+PmhqX9p
vn51D4+//N5/np23vxCE2S8P+ed+eFze/dtf4W32sUk+D59TP7hhvR4f+/XmMYzVEH749L94+NPj
319zt7aPv757aEY/PL3Ousa/+/PR8fdf3xGM3v30y/NX/Pnw4nMNf3f7t//wf/sP+7n67m8eP4fh
13cRxj9TxjVHmAjBpGb63U/z4x+P5M+cMUqUUJpLjjV/95Nv+iH/9R0WPwuNNTzAUjEh1LufQjP+
/Qn5mWLGiCYK/k2Q/qdnrppqtY3/py/+/PknP9ZXjfND+PWdlPCi9o/fezqcQloKxKgQWikmBcMS
nj98vgH3w6/j/4ULzlE9ujNeuHLeVTySHwewPJuxIzzVa7UeEdbFahYWhc1kpFVpUxN8wtrS3gnC
WxQvVNo1YdEyzoZ1FI+HFaHua6EDOnGdorei78vdunbTMXQ8it0gkiKo36O+yuOwDFXCSVOfdHlw
u20ouiZBlJ/QObirugjTsbStpmbCdEm9zbpYdYzlcYd82Say0/ZhFFM3mM3m025o6XbB+8g9srEI
B9IpPxjBs+hu6iL3oXT1dkZZbZPMTuJsIAW8eCX0iCvLTSCtSPG6sHueqW1XRUEfxmKQp0IUbN9g
vh7nJisvR/jIHc4LES9zoc+RcNHRuY7vuPbTeUZKtGuXeT0JedZ9kPnU/k6nASee8+m41DVLqWLo
iORqD9HI8W7rxuW6LYLu4o6U+D3tNreXLUW/6VLR4+BsvxfE5ifRVIZzWtXF2YbZlOhaiZTqRd/k
+RpdRnKzldkq7E8sdSGph1olC1503DZk6QxXPYmXaWVbnGtSHNW06tOMsiVFrVUH37VLwuZu3OeD
W87qxYWblUXsNu9HfrBqiAZTFgP5ZHmkbiLcko+Vj5aDc14d/VSBO4dlPdb10CYr2arPa8Xz1GZ2
fdgU7g9LX3anUUOEM6pH4ahC29y0q5JnDR/63HShVXW8hNYWpkCjvkBKdCnLfRfFdnRtXM4qulyi
pruYmO7O9BiyXeuy5kEW+Xq3DoT8JsYJ3XeINlet74vTrM9UseuGSR3mZSrAYQgPMVfBnoquaerj
3M+1j+tGrKd1R7pH1vXZfliydq8jkldxl1WuNWIQak4hefqwa9ZBpLwP9ZR06jJSo7zq1TJVpmQo
C+kU7MDSLPL+rI1KeZq7cUlpwe0D3O6UlmOnTybc8XhSiqaNqqrTbBuzY9TNxWMxr3NpWleTm3Io
mys81AydZCI0xc6X02yEJuGsWfLsbGQiiwfRQWJWDUtV2/rzaPPZztKCHuywlUkjA9oPDLtzrga/
d06sySrVcC6wza77ZesPRUTs3m4oP7RiwudL5pvfRMDzVSE69MHJnOxDkY3nFo/N2VSgYT9VuD+Z
0Nyspt0sPxa5bE6Gou4vqnwajkNG8tzk5RJ+L8a2bmPl6Xyvprq5ySE135e6bKnxqNZ2B/ncIDN1
G1mTOnSExFZN4tTNTQiJHr37LMuOfXGk6padnttZJijUYxR7scpzDN//WzaGwu3HqnfCrGymR2+7
tjLWc/8YjapojK02FONtbr/UIZOTmZvBn3I5lykni02rqcy90b2dHyyTJC3zITizFdITA5czLMaH
rXCG+FXcNytRpxVBsoL47P37TYThyhY1saZmMgsGrRO/ELXKbuG1TMdyZsPdNNSiNHVli3PL+pDi
kvouFhKNReoDQjsq9HS1bnLet8tQrDGeA0r7QYc0X11zNYNDPqo2CHS5Urld9q6aLvpAstPAQlMZ
XEbFZuaKZTbucIM300R5JYyElCdmCs10Omx6uq7tXDlT1j0lu5Z3/tEx258IL5avPvjpRlRRv4fE
4vs+1wsycvTVJXW5hVfpkg0xglI6py2ut9sACXcfNC1DEjrL0oIUrDa+6kbDorWGg8i1Nz2fXG+W
zW6nEaudNYryqDbd1iqalNbnlWlYuZzQhhSXVVGHU8dF90mqtkowV26vMzzWxnahvA5DN3/1FYm+
cGgd93kJtT4KHT3Lqra733whJtMvjF6rsSX3q619afKObLEkjgTwqcyu5h71H7mtwlVfbO5sVAP/
2Jd0mE2E1+Jkzhv/KRu2cA1Rtvw2k7ykBk3ddCvaBZ/UfTkmW+3cYbRZ9aUmRKTw7u4m0nVfGVRO
RCY4zNH7DUd9HvtFz7et9u4TOApDtVi3/ncc+RIaqqOPeevLfetclbRLXl02wpNTLVZ1sslsPDJp
py5Rylcnm3VDQkhTJEUbhWSrKnk6yK7fR4VHp7hkUJZdv/DJaJTzu41t82e1MvYwznWIaV7VD3PL
ddpVXbtnm+LWFMINn7uSFNdVGLU3ZXD+rESysaYPzqJ4zleCYoKW6ZJWQ6QNXtYFYjbbJlOO03wf
usqtJp9gHoid3dSJyweEk6qcewuvW6I8rspBWeOKwM7IaHkwmxblIRIiv918p6p4xtJe+rYulsRv
DU/XiqELvC3+BLe1/FrPTrJU67ZJQ7Ft19UchXHHeYmDIVPgxMDF9qUphqgZY1VifTsUBb6pwgZZ
kVWEaigELBMQ88ES+Ge0HTxtK7QbojK/KwkukuCy6IsqwiKSeS0qlwxLX3+FDGOQWDTkn9auaW3c
9m651CRHzMyoaHKj2jncoHyZ4Vt4z8uYjiX6XGG25WaU/XplezddjEXXhVhlbLmFiUZcRRZNe5m5
vDQiasPVJFexR1Q0Ih6gFBe72mf2rA2dTKCBt+7GkXygJ2vJKAR2D43wQa2lYIe6sTgaTbuGyBmc
rWgZ454i3R5sZGVkOoKZKmI602Y+2Rq83Pa+GT9wP5JLGID7JLK8OOTcFrcL1L0dJLF+r100XPQt
r5JZU3uYlJutaVxbplO3kqsuZA1cKgxhMEhSM07MHiSayG7sSh7PY1amA2u6dFKCd6Ypxm2IK7tt
Yr/V20QOoxTzsq/WrHjMio5xk9EqsHj0rKiTopikiJkTvUqklQtJql4JHfdijA6qXzOW1uOafUIL
mnftQDVOmbVj3Dqvz1dsEdmR0VkVj8q6JZmGyl5wN6HTSDq5GA4N7Oio9/de1TgZhib71JZNfVYK
PH7qimJNlql051VAtkvwlrVt0vutvxxsxkw9UogBKObr15mTdUuC8vprRXV0HHOWXUKeZHfDRvwX
WRbRDm3Rti/KVdxma0AD9I5qeiy0J1/81G9HteD1Nt9cvqeTzXA8FbhZDHV07qHEQjokdGiaMmnl
QCAIa76omEAIGa/KqThTBcVyOQ9dUzanzbqh98U2w4SkFtQsu6nPONtVSzHeTl3b5gaPNPoQ5f26
wNDVZz6pkVL1rpvG9diUVaVSjJTLjw225f3akPxSOpU/TrJag2nlOtpdoDDVGr3ShcdVWKw8ZAAf
HHTGgTTQy3HU7Em75V2cy7yOElFmBNJJCfIhQ2odjJWtr1Mh1yUYKI2OH51YCp9Snk8qlc2Qk9Tn
BEaGIpJtTGpVncydbtGumFj0Qdt5dGasn3oyUoUisVvd0sWoo90Q04LhkFRD1d5WDJpkzMZRaAPT
m9SmIL55v+IJcZNn/WYN7l037GCewjJVtOQZTFtDxQ2t8pYkme6rwuTbjEZTVMUM2R7R4s5LKIGp
o4QMZnZ2BgRSLkxBe7azMxkUxUtEA2WGtS1MMVsmyRTLdR2XE47t5E9VXaxNTJf5MYN2LGI9yTxd
1lZ2Oz5KhY+otkseUwirOaU4ixgMih63x2622ScphTo6JdmSVILUH7otQ1/WMfIiIRMMi4n03rvE
R1mv70qUQfO6LIdcPeZEttdtBB82U7KlgLQguWi9HqC848PqATM5KclucTBatcR1abPp7H4bdD4a
YiN+vq7ILs6EYJvNUF3mvWkrr6UZy0ge86p0Zwsd+BZTj/zlRDJ6Zi3ZzrZ5gzEKcabLeHAj/AJ2
G4VoXuUUDKTzUMCgD3Fresn8ZqLABAxVyyRdInjUFGYsYIhP2mqUJUAYovbwR72MW7gu/95OnDAz
Vo1bDjMu6lsR0VEdCiRzBYCy3xZrYMRcPTcOewRpgWcYdPuRdpfZPOfqdF77odtlXHXFbMpeVaK8
YKvPZbuvkHT00m5UGAK913SafpkmvCYwG05pqFj/KQyhSEbU4djLz1Pew3xXNCzEyPLquFZj+K0X
nJmOK16YFTiAvdyaIam3AtyR1Y1Z5snfCDZ2SeY9ap6qZ/c4OB0S7pGIaSSmCzp3c6JXqU/6EuVt
XKy0OBc2Ki7KKVNXUxPZ3dzMjsa+YOzLZB3bUyrZgbg2++zzzd6wWuDTYsGijDsH85RrcpdKW7N9
lsNgbNoiEx8qlDW7Aeawq9ZZcl/PVpxqACL3+bJFwQBArfQBYJr/XdsJ+i3B3h95r1szRVRSE7qZ
XdYr3JfhxIdPRHn/SBjrYI4urbxnI3dj2uixOn1GtLxCXmCgR77lLjTGRAsuBHArWJGn58+4i0H1
c08ltP2kPfJLcTLddud5IuN1V+m4MGUymyz+sU32vUlGBBA2FAZhoKdemJwXObKtF9dVhu4rhb5M
TU7fMIHFKzaEkkoSiihGDH97LKJzJniLr9mefwR6Yj7fTt25PWOXzXE9U4f8pDiHASI///HJMH3F
rCTgTIUwp0gBT/Xcm6JcgXTr8XVItz4hcZXkl/50bgy6nFKSlDvq3zjoE7X0DfWkMUAqjRHVQHMx
/oJ6GtcSpu5aXJM+Qx8A2/u7grTrTgIhAQiTrWWM5tYnPz7ma859bvSJD3sWMwgCd2iYuBZ1djao
9dgvMgOgoPfjGrT5sa1XD0gJp1oLor+LT1oBGqOLvC5Ik+96gY8lna6mfLnyvvs46ei3H5sj5DWH
Uq4l11QorJ9u+NnZ8mGrQoXU9RxvNA6r6Y9+V++3i+zOf9G1QVfVaXOGY2L62O10kUZX+XWx//FH
vJYg8tk3PD1/9g0D3vTsLb2upy+1+KLt449f/x1d+RQzz17/Iv+QF6pqpAD2Iqq+kHyipbElkzFA
IfzIXOY/9Xktk9oCyvmx5VcPxgRwn4orSvSLaF1L1A4A169RvzxBo2pQubE8H89+bOb1NHxm50WA
Zrm0QIBguERyQmKfLAd+ATj52CQuqfbyX0kHLjjQzFID6fii1ix5jqdxI9erpDHrvurmRC3czAV/
w87rx3pm6Cl2n8UF9qusqabXQwLULd+FfR2TY3U6pDjtr93urXO9elvPzL1IBcUGreagritcok+9
lM2dBXp4/Vdi4pmVp694dqieBOJ7T6+XvjXbfAFg4o0S+RTO35XIZwZehDsPc9Zoyq7xiCNTeq9M
jra0jdwbWfuqHaj8WkuEKUcv7BRlOZdqZtcja8+AGN37UJ+2nTr5cWy/WnufWXl6/sxdk6OWrVxf
lx1NC/mQ8/sOphsuLv5nZl5kalcQXA4RucbrVej0eRkeI7SZSss35o+n93x3Oc+O8yJTiyXLlxFC
OhpPBlcZ33UxccWlXYubtqTpjw9F5FMqfmdOIgpEAeyKlHwR0gA8w7JU6jr3U1zpsAsBH9CEU8Ay
O79t+zYj+5YAN9kNQNUwbGCePJ0WdRdV63Wmwr7M7OU6ydpwas/0+r5vG6BD212Yi1ivv/eYniLB
jWfU4KqJffPYaljoaHcye56GsYkjB+VWf3TVpyZ60P37th6Mb9YTiQB/YpdW9WZcpve5RvE01aZs
w64PhZmXISZTb+qW3YnBfcxL4Fzb8lgvn7NpiDdOYwQjmxjng17ayy7P79c+uqk7vBsWqEeCyx2B
r2wLYRCKDF9onFfo0K2NKfLfUXvRkQssYIWkcVx6WZoN2z22JM7rpTSqrGcje/8BYJuBafeD3LJj
V/zG7MeMF58DcenS2nOSidwsQIfxYktgcWYNEzhZShnPgAV4/x4DlnXldIY5ODmoL41eqBmGzBvG
u0NOWByqtjYjvmXFfTWtB+nnK1zm4BuxQ8B1R2N3EGI41lZeylqYNgIo6eW+k/LKoizmGVxfXeOr
Jvs9Ay7V59OeRzj1c5Fsi06WUKRl/7tcS7g5Ut5kZQPIojMD21I0ybTIuvNx1pcEZm+73HXkq+S1
WWuwjOFLOT8Qe1jweS8/NTkcD/iV5pPI5C7fdNojb/r+TE6faf5V49sou+wCbEXaQyg7AMU+Vvkn
1T7gMJk1hwtH7VVHo9R5Gvc6qkwLjOx2KLvNBK+ua78mXcVuYGlgpoZfFoO7aN0c82HeAdS0ZqIV
SaNseF908tCW9ZkX7pgVh0KsR9tc8Cdgth1796kpz6H0HaD9xplEzUmvUutTHt7LZrtwNttbfKvb
eZ/P43GoMvBwDTztHPs6ys0QLTvYLh37IktYnypXmyHw3RZFKddfAcjd1fgLoyy1y2Pn5wS2bEAS
kBNmb0JkAZhWOwTM9SI7mN4UgKkimcr2uJG2MJXfTjw+zUr7yCubsK6+KJW6j7IidqyJXXMNtHcM
W8lTUaLrlg5QJCATgAA55Dg7rQeSbkVzgIHnNOqD0c1NEKcbyXeM/gbL4Y+lDcxskaJx2XfsUOSu
jFeqmqSk4wDu3ppdnrXKoHy8dnWeOLbU//0OxykAVI4JkbCrflF0LEDPvprJtZya7GRsojL1mBdv
QY9XuvU3Vl70UYioskIcXVd94uEYN7DcjfNdl9R9UhMTzlDS798aVJ/W+C/rKaeSI9i0SMSgIH7b
jQJ0ItJ6fZ1pJKCKde56QvkMEYPq7K4SPdpFq+uB4MJVrxNtSw7brWls3/Dwa9/B5LO6/uLwkRUA
tvFwU21XCMM+IoDFCzvflm30HvVyj4jfjTpLftxPXnH5N1ZfdPxMPpE8mb5uSnvPcrrrnrZcPzaB
ySseJgDtBJBIDILohYcp8cJWa3mXH/tjmeIP8xzDLt6wXb1jbVq8MSu9Rgdw+gR7NMIKU/mi7w+h
GarJjjfcTImqzOSM3C2HyQDt1Js5aW/EablTb/TlJz+96MqA7whhAuwKpl6csRR8ZLig162kJ1Xo
APGo92qRxx+78nUrXCiAy5SpJw3J88nJ8QbBtoxc51gC71nUX6LF3QFL/fXHZl4Z0DgDMk0QqUCt
8pICQFa0E+3VtW43bqraBlNN5J7VOlXzVL4VHk+146XrnlnTTwn6bBws5rwLZMlv+oTuWExPYU95
kLEw0X7Yd8i8FR+vRDwc7gmIS5io0Uu6gQ9dqRqurkeChzauQ+3OYWWavQHCX7spYIgEEkICkSJe
xIMQXZGxUV7TbKnicXVtukUVLFMIXt7w32uXJeQTtwCiIgIj0Lfuq1e94rUjt/mAz/3ibsoIJWRo
Tjgf/RumXkNvHIqkJohzJbV4EX+QdqDuIfoWZpltV9+Q+yXE8kO579M1ETnc11vVmbwC9J9blC+C
g25sCBLpW33bH/WHcF7HOTLAxoo70J+kUUxu5X4LZjpvz4Eii1GM0vxuak34gPZtMn/5FwAlB3aM
UwEgWQFa/tbbk1gLghC7xZW/HnN8L7Yu/5e8/MzGC0DBo6FrmaC3IaU7BWBsX+/l/RYDtuyvaoD/
6C1O4+naXmbg80O9uNZlW2HTRtgtyLQO/rI/1EcAZifh8OOq8lpKPLOiXlwlcUPR9pjdPk3UpT8b
qoOf1f/Qdy/rMMgefG45vWX7NZXh/Ml385U3OFYQO+C78sOPD4WfEvk731GungR8FDR8LxIdWZat
haW3BTS3J5oNVkO7aA/bo7R7w3/4tcoFpNc/TZFvYy+3WyXricHZiiuUdnGRsKuzvTLNVXUNReYN
V75l7cXIJ/k4hXJ8uq4vFn2M9McfO+61svX8ME/mn1V9XZCtK72+BfkBrEFygBxfnLwZsrfK49/Z
/+8vSBOFgKzD4mXPHHOFqxXCbvjYHpedPfTjnsQ4KdPtQ2njPGkP7HKFK/O1YYfppgRmtDfdJYCM
twaT7z0KZQNL9lQ7GfpuRljyTq0w8MOegpxwZ/qrLs6SsMsu52S9q9LyX2C/vjX4ImD0qJCf6uy2
KWBRQHt7KLj+8uNrfGXaggFBwYKCgXIU6ZeNLkc2rKwT180at0d8hk2RtODByyaeTJeQHQsJObzV
Fl42IowIl7DDkgQGIUE5eRGcDq2oVOBKDJqrbngPULHnsGEPYr/SaF/lpwDiH8qKmdwvMLyshrj5
j/z45Q958dUfIfSHiPahadfeWdB8/V3/+88f/+38H7Llvz792X/+9yeN8n/+dNk++tuhf3wczj+3
L3/zmz+E9/9p/0ne/M0P32mdn0uR/38f/ilZfkPqjDE0gP9a6hz/7f8Mjz/9/n///X8fp8b1j88V
z3//0z8Vz+RnphlMCRATQCZKmIv/qXhWPwtYmgmtNXD4GJZMUB3+oXhGP0NyQA9FjABcECBs/ofk
mf0M6UMwSJSftn0IXv3f0Tx/V04laK1hPwxiMwzQD77w2wpkdd+WAfVxdZy3GEbcZDodd9UF3a8J
McM9SIPfKABwthfNAjYyXMGgRiD9YeH1dLbnRa+f+FK7p0yZ8mG+g4Up6LAMEVGh7kYhhd75Si3i
VDS61DlsWKe6P48UK/TDlhdFBkw5sa5zSVsHPmbW6ErlPUmRJQIQKghVBWlBZTVFD6iidDTZ2mz2
FGQasj/Okcf9uR2UbhNq+Up+G/quX9Mxd7WL87arWkNRzVVpqjlrkfHabkesGRKJBLHitJvmeU6B
BMpr0FijaU1zaOc0AZ4Sl5e6dKT/GM2s6+5QRpfsJhQgy0rFVPQFUFMDqOPiggigswK4KLuseNWo
dOTBclCe5YJPZ/NWcJDdCFWiBM2R6PbaUVAcrnXjQJW9lW1+yjrVqq9jn68ciLGsn7JT3Mha7QRZ
6BhTEWZ5UmFesmOYUJ8dbG+r5sLXW7PEI/Yb/ejnPFQfWAgrmkCNNojRIJs3MD3C5XWPC8gyHKgc
xKDObZ4NIQXVsUUHgeZMHEB9VTUnte6L6EQ5tap9OyAgoCJWrHfMh6IFRdsUbc1vuQZFQDyiYgkH
3wgRUlAkuMVY3Cm7Q0jk2w2IW3oQsrKJtkZhUIsCBeGzwZmKgSgq2VyU1YcwbtoB60Zk2LuNLNgb
24x0PI5jpaI0H5UrzqLI5fyTXbIPtaMCdPsRyzbQhM3V+Wi3IdqBHoy6nWphjtlp4J88WLK5BvlO
3pSpy1qqj0CPkOxQTz0RMe6qYTUQOdFHWuT9xTgu+dcZ/gcDlFQ6Uhj2tW2bGTzr7NavG/xfAtWE
STCD33DYj2gCfhDEukICUQYxa4QbIUYLlPGPdiXQ5zfct4vRZAQ6dWgbYFRKT8c7zVwVGVjDbuzA
dSNApepGWLKJUshyh9vZtQfeAW1zaEFYIU7asc+WUzaqCvRezVLLS9+B1iItp6nM4qYTdX/q5TSy
pADhjt7roFVk6pw1fAeCV92eV6BrAv2CKCKgtS2ZHnUBwjAzWr1II0H03ZutVriI1dxXUww8ZalP
lB2BjNxq3yQ9XsDSPNa5T6RcelCH5BTUie28ofq0tmNfHfoWxEsHv0YqTzKMqvEilwtD15uy7XQg
ZRNVZ6Dir1lSkizUsPLGIF4RvPx/7H1Jd6M62+1/uXPOEhJCMLx07uLYidNVJqxKNYDo++bX3w2u
U0lceSvr/ab3myRGCMuAmqfZe6vIbJEPwXSrA+BCvRw/1nSBZpf+EcAhIwPku5LZekyM3reR4aoD
xI36wdyqcdsqgMoSqa+EYBm6MV5G4mjAHZYIy/sat4HQkxUGcFfyLSgeTbY3Kx6mtlSSFMAu4P1L
IJD19hbYTt98SivReZkvk4dSG4DJ94kW9U6Q6qLxFN530bVq5JOPtEROvhUpYvhW4RdIAiCyBIR6
E1PxUPHUJ9bA+qBFQD5LS0eTBjAsVqd3tbwKM1VHjDSNAJ0izWDSfeLrzS6KeObnVssVKR3iA2rr
VMWUdOs0Vnvm0jAIyKaceIxgex7F0u4aYMhtPTPUcG1MczIzplmsejUPAR8K+joXDosZkNGakab+
UaGTkayAow6FkzCFxyuYVp3q1F2JCWgGmT8Wpq90qwaj5YsmhjRct7kW+hYgmDWiFOqQFa7QFGVL
lFZyy6jDYLBqjaoAW0/UGJ0CkXXuGekwTQ6GsqKuZBWn8FdH0bD7kSdK40pZJqonhAirU1S3QNwi
la8CgWTUUt/UGoEZo+pNrq6ahCbRFYuTLHManxXRiQKnk2w1o2qAZK5TX9Ze7APTd4VnUHzNZVPf
twTTtG2GNEZ+oZwmDN/Sz0a3aJsA5AojNPzDRH3AuY28yxsvAbbye68k/oS8RdgIdC2s56tRAzZ7
E2RpgvB/RircT1QJgKxKqeGtqmkBlgQA8pXFYpm3a1mXI6g0AOI/iLAPrlMO5/pY9Ukd2KPZmt2u
L3k4ubRMkmuNpGN6hSmtuysGihhGTkBbQL5JTLWDmbk1CovHPOBfo7yh37S2J9nKaBUi9npp0mpn
Glg+HbXEC3AGCU4HfoVqsC/9pNLWCYA5ToFk88fO8+uKqR7300yxlEhNEhdhUB35Jb+hWxnjYuSA
9ClAXgOh6U0bj1OwpW3T7GOsDuyrAFnoXhkKoNuNwhwSB8+4ja1mwjIDnCgQYRvYldWPEIBYPFJ4
dplbj5L1XlnEPlsPmHuxEqQKmC49KWXqRujVzFWKoChXeTnnitICWNc9ODiKdCI9kNKiPZaDK7OM
BgT/8xHxJVMNxsBdbLr/NW//zxx//s/W7R2Iht/fmrRz9bNFS9k/sFhhfnLOTWJQAq/jTOFT2T8A
O1MQFQGupgtU65c5i2s0TmAEIzaHMKBO4IP9YvCJfxAKJ7qJMlPXFyP4X5v+nfcBsuOv47cUPnVJ
/L46uoLOP2smFmoqkkKITV3EV/JJb7VS1be5gk6BUK3sxlFYemtq/r6so1baOBH1D42hKsxlkV6k
mTW12UB2EtGu2tMQ3FKvET6hU4+cox5Eqwl0C2BrCj8QZrrCNxEF8zI8somtJdAI/QNILAWNXUNB
qt20hkrJyDUwXjA8YOdFZnzXw1fruKVMidKRQ4HkKjMA1lEY4LbKxFXlUbJW1e7TiRT6vm5prj5X
le7rzAZMtBm/+AD8ioPCuhzDNEq41l4TWHwc2aEaKZOHlJrd9DOd/Kz7kYEiB7woWB9AyYZwTIa7
pOuH+iYoBQ1Vi1HBVwUQuN8Bd1bZBHR3jgRBkrAwkHbGhlK1CnAg6V3fgqhx3WdRzKUDa510zxEQ
0MiOhNqQDd7A64LcRuA5sdMIhgUpLCG0dPAwKQhlW0edUu3RVZQOcAATUY4rrKwKMstK3YQwggEb
pX5r9X1OCtAAWJexxylW/B6GR6PAhrLUrOFY82owvkhpEYU1UwOMLwy1Q5dTRdv5EtmGe6YxsO0C
+De1W+S9ruzaSE+TlV/rBvC7saxbsqvDtqm8JO3kiHSIoYVYHBMgj5Pn3Afh5xTkohQH1o8p+DtI
PQQCLhAjIv5J6zLWfbfqaOnXzaYqU1iAYLl1QEZ2B3XsgOwHN0fJkqF7Jq3SZvFLiYUga7lVAfaf
hqdxYhooNKWfp0oC5lA6tAa6Xk9iM6Er5BvhLqwQxFYljFm1D6ZnCkOypzs+JEnzLYxAXGV2Acgr
0Ms+jGgQ9hIlMo3hZ5wyLRlhyk5VAWQvDGXTCH+ihaEq9+iSgNGDlhomXbWF+1ACuwAu4ZCWFsyr
RvOqrCJIQcMP0mK7rxTZAvCdY2FzR131iQrwbc17dDE/NEZm85CPFbXSXu31VVGyLOrdPEiavLAy
qvfh19bomC9sWspovGZTa4a3sQjVcJ8pRWLsZ++KrDrwBP2XvG+z9qjH0mwtHg16flBibZquy8Gf
sica06JnFmDPbRHaqVpXQWWrGcb+4LAo7/vYbmXXld8DQrJAddWqacPGljF+IrWSoSzxULB08U7a
VRZnhseHTotNO9WNUpGW4OWQbaqYD3nnyGFK1cBLZZ8xzTFqpjJpaSJXsNAZ+qj4X0VPo+7RoIEx
7uspAznICpsWfOP/XXOacSZY65j2//Oa48joBazu6O2yM19xXna0eQmZ01XIUBsA5zHkA87Ljqb+
IxC4AFMDyFlExObg879hFPoPzqA7qWxG8WJx+r3uqOQfoCdBQAdRVQV1nBv/TRiFXkQABajnaB9I
Ra5rwEPDNn0f1MAv61k26CMcumRYlYrRrY1A00wPLIrovkhS+qiKnqzTGuQAa4yF5mT1gPhGBS7k
Jiga2TkILzaBhWCf8SOaCCD8Rd/Z2dhHupvE+UzFYVzuOj+gbEtFnq1jrKm3o6LRydJoU5QWCO45
sC2GCtIxnJDrKMujzuFaMoCYF6WYDIgZOQOnINVJ1Y/W0zS0K1VMWpg4vhYnIrFlnYBMAdcnfRwU
yY5drVUWwhgEszX4lLJi/j24v4U1GDqYlUkPV6KF2XZsKOw1tU06sLgo8/opqlyTgPqYgN4Fhz8D
eShUSqtLBAmtiVbNHoikwhkqM7sBHi450gAnYszc1uibuZvp2mh3PU/tuAC1ajIz9k0xZXoFZwBu
UNjxyK4MLESur1V8zyct2qjyBji0eF0yFq8BfqKuyXOQeWUzfB1UP78fQ5l7GVMItQs61auma5tr
meeREyo9UKV13e3B7qH7Ie59j2PxtEzetF5WYQmwCNyfrSxlcCoM+K47GQO5JYx+Wo/VMFpRU7RO
wyN5Y9TpaMf+FHqjKAInBmX2KuGZ8tKCfthbJeAVd6Vm+KEdJcFwU8Ui/kH1SbdB3pe7aQwHT2Z1
eVPkJADRX4JIzBD8UMEwUIC4mvqxvFabhGG6C3wEGQC916UFM0uue+R8dwaPEC7Rw9H3hqkbHDKx
yu27XFdmdhX5ybW09AI/58yKOr1G9EkhiZCIL4UNd9KcV48h5xKQLH1I7jpfLUK3gkZDa1Xo69FV
4gc6iAxRCl8Pa1F3KHkcewE14SaDooJADteGFQUT1zPMPJvBUXJXReAQV2bHIsQ2WJ5Im7YUMgV4
TPIphbNUWI1g6m2rR9l+aAoQdiqT3FARFHuV5Hw3ZKSz4yBpncgs5GGS6vSjK8ppT+NKP8GHKUGT
DtWXGo4I2G1V8ZOp5fSSl8OPIBXEhm3HrSGrhmPji/CBJGX9FNcA66VTGIXu2Gg1v50UfTKv1LLr
sdgQaqw5DbSZfaLL3qXT1PXAR4lSrjuguw1XG+GbOYh8IQ0Mwr2mWTWlgHblWppsEPeqDAtduAFF
xAQvtPXatBmfZDbpSI7VWaKuEpDRfUSJwuR2NE0iEVdsTWqTOpuaNUGnDFZpkcM1BZMKUUfaCrP5
mrCMXYML3v/IB3MMrlk7lTdvpt8PjOn3cVqBOY6AeYFolyYIItCXCHpWl1GrVz2CA6tgnXndmq3q
TbX67zKifzZzkQPLukKyhOkUzLggsBPfHy0gcLubZtTY7d/viL1PPv1qy1A5fBDAndCV3s/SoGeZ
BWthHPR259TXiRO4wCnawzrxFLdw03t+PT22e+nBsvCiVe/5VnkkVuQlyKP7bnyQe6DBA8+8yz/B
z87ZheKt47I87Tc/DUvV26i4kYskNjL8NGMPUDjiJcFOXWePiVyrN/HGsLgdO+0jhqanOOIu+CSD
i9Xzj9YBdzagu4J8JNMuXoJIcvgGEd61aazatl6XxUsxgMfte0LtvPGzXPtFPvL8It62N6fJ3yQ+
/d4MUwlz2mq8YqPb9d53YvuHch3GtnmrrtO9aTeubwV2syc7fiS79iWdnO+fPHT60UN/+zPm/Ozb
nwFCqwrJkLk/YFDvwHA27WjdHdkuXYHWG+8Rll4P9ugk62JVrhUHTsQBU0h4o6/1neJ8Bsu5QIn9
+VwuzAiOqcCAz0otcQBe1wZR0ncaK7zWveI+ufkMSXWR/fm3OSDSgNpS4cpfZBC5gr5A9BavwZlB
I4ljSCvHs9etucPlJ0CQESb4bdN9MKksGjoX/VwwQgT4jqCp6XM+7O0jb1PDlKJEyBHiD15t5dty
XLU/yn23LhVLWxBx1SrUIK5z75+jOe9yle+iA+/T7cvtvm1buwgO1JQZcIzRNl3pK8Bgnc4J1uht
do+Fz2NbzZv24/pTMtncmS9vGYYChdsFcgm5BKv3eQ7/qcVLjfwJ1HuFHcG5R85hnOyhwCLaJIit
h7CtmvFQytHTtNsyyDa+fmdOV3o8fAI6+HASJAB0ciSO4TRevHSg4mOqt0Br98mDUlIYb7r395dM
P3jQ4FxRAazBjOb8AyKlGlEkkNm04NeFm3E12rBAMK0qroqMfw3QhrFprAG2pgVeq53Y99k635Rf
Iu+zdONH/U03gHAD9gGGCaz99/1t8JFdTYHcwyoGZH1+rdv5s7/pXjTwIa/Easb4GI2VUhvTqvP3
x7AsJxcv/l3b86z7ZnqJeZU08BmppWuezj15U69bmx9KsQO9WDj8oHyrrqIHWP6ha6wUZF+Htbpq
s0MNSLvzbag8FUoWmkfWiU0+WQs/6JRY3THoQZ6AOscyQ7/5bZmoGVFKHWNBzyB0dMci340aav39
EVxgFM5D7m3fv1hYqqIrKiOYH/++dVtIvYBL6TudzVOXgXz3OdlJ/WApE5i1TBWQObzxSyxSCgkN
WGSY0wB4127COygU2OkexKdHRuzyia+ox9xiH7/oQGC9/P12P+j3aFtDMh3oVIH0/PsXrhnILuoK
7taskXHIzO/l1JwiA4tZU32yds399qJvvWvqwpQhkw/NrRxDbApMvuZG4NsgLEG0Z0xT8CJMcp0y
TGt/v7+PG4VwGu4NYdzLwWSA7ssTASMly3IrIqkdpWQT8m1UEKtR9bu/t/bRaihmDC7FLEXg8l9Y
CQkyyDBx8Tih2+EJD5lwG0baBqkIjNbP1t4PbAFAIQDfQcwOFFV20RiRNMyB34CsAs0yG0Jw34tR
sSc1f2im1htlf2tm7Y8m+JTMNL+pyzepo8PAAuSAM1922H4cIuSiYIQ4xRNddc7kTHdsrdjJY+h0
ln4IrloHYbeHahV4xvTJG/0jcIFWDYCWgG/WkG2nl4GLTkbEYOYIBYEt3qm+zTz/qKbAibOVm2+q
bbjdtetP3uu8wlzc8bs2L+ZFyMpoMlGwAtUuNMycdjVhDW49ee1bjV2sPjNzPpjqEOZhAMwwMcd8
5lH7ZqoLeeMbvapr0OIZLaj/Wcjt2RUl7ie3Rf+8LSQ40BI41TBxLkd/CdRK2NVop66gHphXlj6U
qwzBdKjc2bRf6c2zGdGdEjU2w7hR/OSzX/DB/DPD+yCeiJSKCmLu+zvtkjnpb+AXZH136PwYsRYI
D7S6JzlUtyppZW25ZRPbAIHgqJVidaDG+QJuF213ZiVcpTZWnzyVj56+QGRgZu8jHnXJFVahdZBE
CtziygGDbZO6m1i3Y1uzIGDoRg5kRLLVZ2P5g3nKFICBzzYX0f9g6vQDmbpiblMLW88or8rYq8mV
T0LEt2P77zf44f1pCCJCow7akXOm7G3vytI809GXNYtomZMz4pUq0BdQEvl7Mx/dEnowN5Bg4wD9
XVhtso4hYAFanVUJsLkCTL9BCRkZahW6agGp8Mm88KeRqAJ8rWEd1T5ieLdMozQacxVUUZD5EhvR
8E+soz+fG1pAtBQ5vI/Y1oUhmhj5EtUCJsFivWIXJhi9tfI/uZE3zcyD9s3gB0RjCJQQzYRGD1zA
5GbRt7+/mQ8fFSYWA4sDyKjaRQtxUkwdKHYqUl+BFUBbKIrZ/+RZwUUjM0oPBsb8LN/cBG3UkTda
q1pdIB3EOa/B9jsxWn7yrD6wnSAeQuYpbMngXsKEs1i2/qijHcC0HNWJXIksJeS5rOjGdDkwgRCn
Cmzft+UqWX2GtVb/XAjftX45fxJgjSAbh9bJVrEghvojxSwhVrkjnz/Fzn7U+97cKb8YtTTV/Tb0
0dZMkIrWbBfFTnfyHYTfvgFpAlZW3h0/a/XDRoHZNQxwVTArzWP8zWtMkDpN6irBlFsi4BdAsLMb
bEUGn/QW+uGDhIoBrAlMS3+YaakilTYnlWqNN92TvlI9xartGpF3C7g2m/FV9li4ys14VX+v7LDf
1Ov0E+v0w3eJlZZg0gfElPJ50Ly5VcTbgbBqkCfUVs2G7GeWymAbFtQGV5+ZE38a/FjbDXh4oE2a
7M/B0WtKHgk81SDeDnr3pVTN2ymHrE8ACi3PPC2a7v8+4j/wat43eWFRDGOQDJBzAq3cEdbsYIAL
rqCzEi9zw5vgUy/2g46DW4RpqjIGRbPl97x5mno9Fnns4xYLM4YcIkdwSt8aJvlEb4PO/sl7wwz3
ZSJ7hdAAYoGXBnfXV1nqD5j1S7d3iRu7IcLeDg8POnQCQW8CecSjAH7umGoNR3HHj0Z9noP+f4Lc
QEk7g5z220SmmFeF33GyGdf+Tjj7//6sorL98ccV59wn1/7BUqxjmYRDy2Z8y7+5T4Xyf4ASUxGc
1xYszuxC/Up+MkBrCOZywM/h5auqwKlfoBuonP1jcGizLjMEUqfAaP8XqBvkSt92G/jZ4HLA2Jy/
T8OYNy4Guy8ghCgiiF1OdcaOmdqKq2YaAa2Ok8oGV3g7iKA8BL7JT2NEFWdM9NaDFjM/LXWBx3nu
5qOlaK4/UTOw+2YogI9DMhCJulMZSXaPsL4FdOCvoygV5yMFGmpQu2VfRpaHJ2AfQcIPdIYwIglP
iaJmh1CJ1wkzgtNSI/fTGUqBGgApyOOYm41yyqDqBk2b0VVAQD4unyD41h6DVn9b9nr29VOmVe35
itey86d02LzpF8fzWHwbw9Te+05LTAOsXjhsHOFE+MQXvpMINCRDoeIOsAxygVV9WP4APc8sv6+B
3vxdxqEieFhOJH3y68RS9nrF64ko0dQ9AJ20fOnq9gutu8bj0JR2WUjo/XLYJykOOWCaoQ5YZDsf
4j2xe63QIIoKn+RmiGngRZ1feiW66z36zGDn5iQfRwPwcoO0TxzAv/XgA4dDoJP+DLd6Fhhmn0zQ
SwzzdSLDUzJVkK0xYIDZmhPmF08pHopOy5P+ZcaXWEFqAvVEIhJ7NEQ6DrqBOUAtcc2csNdjD9j8
vQrNXDsrc383RXV5Kor6LtDY+JwGs5rgXJ4rSnHqWeB0SQgA5UuMHOwz7+XktcB3QhdCM5+0+NtS
DNW00Usro4OWSDUEX+ukPtAp45BDN30rbfRaOf29X7D3rt98x1RFvJUIuHeEYky/X3D1KpVt1YsX
iTTlIy/7wgadcQD4qqlugIQDtDjIx2cgZRBuJem0C0mux/g9xbMRFSOCOLILbfAiMms5hsJkfMgM
7oVx3W+6sTG3yyfSUXOrSJQNc5kSjGCUwxWGBKpyBd3dbE5KhqdoGgDonjWvW6ankErVzKvu99lB
AO4NRv7t35/BYp6+f+vgHpocYCmsk/BcLp5BbGixFkrtazZ2xt7I+1kJWtYrUwVPwmI5rw/QjJ6s
MDSqVc6D2s0TBGIhggjMGNO/h0n9s0+gjp8SyCRiUiNbEBP0awDWQqcaTPH8u6rmt+eq0OwYPGi+
Qsc7jFT9QaiNsc3rnpUvSlDHVqRIvg10QjYZsuzbaP4EDBffZrGJsr5cybye3KiNxqckhLZgYCon
oWf+tTrOMba5fCTQWuz6rF//rmaovXIaxGR8YrctU/XrI0R2BIJHJtHQjQTCCGBZvu9GQdPFFGE+
O+HQm9FC465oSX6thXGkWjQuIUUS+TBBcGI5ijQ/v+7a8CXrB/8q7ad9p/j69z5sb8koy8cEmDv8
dJFDSmUK93UWKFCwRNZ9rhq0rXitSsCFcYW5iqtcXVfz9AFEMnZDSHp1HWAi3wB0Lta5ou7bNK+P
ZJ55qpTsu2Kqj8s8VOBoOVdARvcmSurHpGzqg+GPfBemJrwZXx+eAbKGDGecfuPKPBbe1yB+El5p
yYSUUKDexWZqvgCTeNcgwPHyu+TdhyCLk+1gFu2qx/uCaqf+XQ2GCly7pD0FUdqsQLsYNxAZSI7l
0LQ2tFHVl/9U1wz7pzHP18gUQXbYzurgsze8eFFv3zAIoLDxIAsxe93A3l7EqNGhDTFEJnRQTeqG
qZ+gsajcFJNRHUyjjR2FT+GXrDKuRzX3f8h6WvX+IL9C7xq6yqUO6fCJ/rqoLbP6AJ3e2AG8Plou
ysEkOABxaIK5oN5KaOGeIkWnu2gwEkfBu3geUT4a6nQSXVqtMWe1wAq2Tj6Qim+JGIpdBzwebGy9
d8CQu0ViJxfXOeD2e8JmYGbrrwXrH4io8utwDPPrcf60HL4/uZR3Y2D/fZ4Bf+udwSMQFtGhswln
fF5gVJVf2P+JJmUF2klnVwO0RXsLQPxNqEb4/YEYX4a+1FeIBGG8/z40syLYEhneBWqYPOWpDxJQ
PD3Dpof+cEXpugtJ/KQaoFKUdHw2fpcPc/n0b/lF/XhSzvUb1qYeS30oS0Pw66QbQLMO2OhBZ214
amlG99hJ4qjNR0tRCTKZfVGjyaIjGUyoXU15HdlizIx1pUGh/Pf1y6UVZPBPS43X60MOwFRT+Yel
/kULRO+CfVn1dxDgRvMmIiQ5MFHbxRTTy7S60nryRY4F1omPzv427Jqw6tdKAYnYpQWtEa0rxnB0
l8MOioe3SDCOKr5natXW7Qcx/DrHdP/WcJZ6IdhHbqbUw6YAlc5K8pDcy2AaXJq22lXXp8MOJytP
B2TpFFQVqHqKbn7PyAbbmPg/Li6q+hiS7qXZ76rer7wmqJRTqAFBu1zkVxudB78uYnE0YPTj96rz
3JUiBTwChX2Ckjq9rxCWfj1qcMRkhXOzuTXXXI6W6+aafD43/fktFMDpyPf7i+s49nk4/n0MXKy1
BkH6FnIbSFsYYO8woV8sFGEGAUM9e17sJpDXhs3YK4MLWMf03Me+28dUewDed9iAEjK6iy01/lv+
Wn8pT3LFBbFJexglthPBzjRY21KoIF/FU1AfCkW0VhkX6grSSG3o+jXE3o0RKtii0nrIrXXY0yIW
w/OySUbb5reQ19WugpwQO4paFQJnQPDQODsWwJcfSWgE+75XvKXoTfnIsBq0QvVixF8NaxJJuFdZ
sFqqDKLrrL8/wYskuQGvDQxYE8IoeIAwUcXFJBIoZNToIBPIiZXXi03OZot9MdGxIcQpj/tsu5TD
VmkOJqugjJ7qWvmiJapqiyYM90ZWhfvl0/mPVj0ESQK21/vygLDgXDdPa2joLw7P2AEo/1kSxHg/
NcLVpMDawh1VwffA/8vlRcqw1X1zxM4Wy3vUhfwJaezxKZDm5ICGyjatMYxPhjnaTV8a98Bi13ts
nAKWOlHGJ0BVJscvUQ2YWfOuSbkDeOVWoYxe89IMT0Yk5LqcYFp3IGfmdtmO57PpbHd2JIrXVax1
th/+VHo9g3hUCN6bCtwrmIuQW5t8imOeDokLDX/IqKQdon5NQ26WT3kfqzfJWPiO8MFMvDh7UQ+8
ysA5G3uqLKTdBPSOggh7itCld3FZwWwE7/55Ljexxc5pkBPfcAVMqbpS9705IC4At5aXobrvgMos
5iMxH83nar9j950SZy70qe+bjqfXZBo7bHLTj0+DGUUuhLnDTTcf6iG29olHcfdabTEWY5LD7glz
c/X33qu/jzGCFqIjH4uEGhx/ULiBfn5vKJqYwWNpKGA0QMRwHQ7Ye6FnIT/luc5PaiY9o+LdcSmi
2AvIkX6TrpaTVR/qu+UCiLzw0/LHwJ5Y5ws0rrjnXg5Ac3HVUUTWONbNBnuM3GP3AKArjcHtsBcK
YlMazV1OugrSps/S6OXRj0R1gy5S3fjpueR8MJegTm0k8nguEcH3sx8GTgiIw3VYraY+gzLXPKsu
h+p8uEzOyyHNm19ngwKk7OXsa+X/eG0vRPPJzLH4Ma8m3PzslzQQ4SDvQ6GaXMy9NIq1ugSdykrj
ES+gYJuOjHR37tqhOdWHBALLS5mWFPUhb8AUtn6XLTUwHOvDcna+HvxW5tRp2h7zqReg2wj5uHwK
QGt/NFmNSMuQx+ey17OvnyDuDEs7AdkVelORu3R7TUk3QMTSezgA6dZAFzmXY0XYYI8r9O2lXJII
PGVzfH5fHxCECMtC8Km+HiLQ78w3A6EwGL6IFjOoL8yd92LmTUdBItHo1KJKl1lhEQ+O3ovwRS33
LBjTb5WGvTiImZTXvAv5lYEV1QHFK3rRgn2mBeqXujS80NQhkULy7HuQgA6j5vxnFcqbifMc1FiE
oLAoGkfDbKFEKppiG+VFu0/ypnVjHVtkpABkI2jCzpfrWq79JGFyM7Ks+FIDoW9jTwPzOAm6jk0B
kfwsHPbLnyCvhj0wLvFo1STZJREE1pYybGXyq0qYZcW/pmkw1ACz/l6g3y+4/Vy+LNBxrLJNUpiq
ZU4cotyp5ntqk+V2ADrxEdSA8ZinQh40YEqWGkvRcjKLSG6poWKuX0+8Xu9zJfOtZOxx7RhbUI4K
rk1SuW0w9PB9scHKEvXzgWs/jiO01bEDxTkQKGvwoyDK3O6WsoZD1pIU/q8LMqnAE8EFy+V6HYJn
DGUWs7JrfQJKWYxOn2EDFOyqBB0F3iA3N38yurx45GIssP0CYhvwVXOB1B1ktOvbcQwj2JeGwCYr
DGpCpI3skfbhdwZpHPiO3yHx+raqTLAVWZNGsPJbetu2EnnMuftMfX6oq2h8qBlyPNhkLN98UANc
r8jWeiyVwNmOyddKE/B3QgySligGUiWyUA8k9MCJyI6JWmdQRcWnpdpQYmycq4ncJwcCzQ6z2mp6
VmyHwUDXKDOj3y9/9CbtthBtWGGfsn9PGDzRt78e16S22BqsHlrMGi0dt3D4jiRmmDCaJjK2iQy+
pSDh2aNse3cYuy50TWiYno8X8ySLg+963A+biEzTThpYdJffPBa4DV4B81hJylZ+N8GuKppy2rW0
uF5uyRxpehzA2/eKJWbShorvYZudVQ0VFPDgpXkY49Y8ZMokt4DPPC5Fr+UQr1XsPisG97Vs+dSV
5YffUTT0MUWySFia3n0VQVyuwlJFfOD3HwQoD22l6quUgxlnjZP/62yuD0btLRWBvuK75QxI0YcE
kIuVTHmKXb5ACfSwWwZcnAjb2WC90ldKUYUQsNSwgVg7rNuSwaOa/6g0oucay2FdtvWeCK9peXyV
B/2vP9ip7O1hMqbx1VKlL5WnDsNqtdR9LX+99LVswgZNXVZHhrAb0C/Q47AVZHDVBUN+jcDWncwr
CBCXIr+WLC3ZHOy6K8sJZb1xAqijWyOAF+yXP/L3p5JEEcgv5FweY8eQ86el2nIIJmzo9oHMba7l
Yi8S6KtbNfbxAMXVB4vCTHbL0fnEUkfPTM0F7Q8bEUSm2EOfsZmw7ch8yfIHjItg6tLzdVosJ9xR
BEBflbKrIqabNlWG4/IH7MfxWI3pfVao5naaj5Zy6Ga0LjTxa+e1bhn2DMorME5/X758KvX8fHkr
qm6thnTeykzPr5QhYBaC2vxB1n62zmRjgnGFwzjIpetnVFkth4UZCItgrtoth6MsjgGv9aNfFIgV
Hqq8mB6iqUlvAhNhjPkL0jAu3nx9r9FsHfWZ6WTS4FD5jaQLYmuwfv16bIHg70a9Kg+iH36kQ+qm
cDqfaoNOq6jD8oP9TIzHXuldiOiQr4DlQlk20MIrBQDVmzQH/MJM1Omr0CfgviBmcTPy3t+JpG+c
5cT8lQpCUU8ZNBBWPM5+fSXCqu5SgSOg6tRTG16lU1yfv1L7f8R92XLbOrDtF7GK8/CqebQsec4L
K87AAZxBEiC//iw0vS3Hyc7Z99atug9RCUCjCSsSCXSvXitG+UwyFF+qdDyHEO97zIQAqt4ew80Y
xNldAaaL6X75qwXogMBX4yOKcbWAOsYZtOLJoymtfP1/Z/F+lauPUjjtFlvyfu6O4hDgi/Ts9V60
RQzAX1CzdqBSM9pdfoi8PnkW6ZYHvITqEMehpQeHB1kNZT8uuwpPDz9q0ue2TO8FwDNnD9mui3JN
k0EtHn9w3QYFUFA45RxAP5s8S2/zybXSc9MLnb1i978UNQQoUf/8FIa43c7AEn7qgOH9auL2ja2Z
VzwGrYhQU4hPqvJitirzYDyiCMzZ2NAk2/EA/zummxXrDjprJ5AheWBSENm9BTKm+SBZ+lLU/Kvj
lwP2Mx+uh9RjCqCs5Xy4HqjGy0dXNG/XK6HQtXLYOB5tjbmbXIK41M6dNfJw6clIjHLh4SHwDFkz
REARQinNYTXUA7i1M9bM8wGfVKfjF8M7X2xpUqL1HyYFKH76kUGD1rHTt0lFVrxNsgCd3NbqSpGa
pLPYes5ZO10JUetpEvPALk5X8tLwtysl4R3zsdeO10F5sgYhX2pLXzCjTb8nFmI5bcGHi+ZDYElG
PoTepNfcGR4vZh4Pk+9Q6l13pjm+JIPvLxLUNhy62EHdO+rYF+6AaB6keyZvTHmLeDRchFHLjS70
aOMbBb8blbfKTfyDQLllu7bDXKazRmvMDOsGg85L4Y7W2tBYsqYtXA2iENEGL2XmferWuOb/oftq
bUch/lAVqKnapa2c/O57xOn+D93kpPqvKwFpiAkOlbjb0ZTrdcvxr9flPbfWetgk66qrcHp2AEv8
97+JfI/qg0GJ/Cfr6yXxp9LfRL7b2JUL2ZlbQ0PhYDe3A84WjdZZGx2MBPHBGwJ+b0QCQmxJ+Ajc
Xbste12folgW+vOq/9hPyzQTuayRXHk0IPI12cs+HO9R2Xqb199Z0frIDIDEJag78dCZLAcBO/OP
g92Cc8rHNwFURu2tl/bBvGht41mU8T1CSPbPf2aD9AsUMDIWD3UlfpvtINs6a0ZjXA6gd9lC/i3b
+GWj3ToAd87tDOT+gzWs6RcYV8ENwnfxC8pi2QLSkciMZX2NHNWQbcCKpt0iL/Jhkg59wyUUTtmm
17P2MtRsFoB78Bbqau1FC3t3C07mDtmqVs/mQFEj/FI21pqM/zADjwV3m8UIrXpVnc+heZccxq6D
LLZnNaDUMeMHDuZ+erYYkPect5qW3SAIpt2Ayyia00BRJQ8d6snvmT9EOyiz6tPzrYoXeqLFXz85
BI3GiZ5/5BAhueymHi3tJvXaaO72roReAjBgmkSxLEgVEWMSlfUA8si3Jv+1SaNCjUI0FaWgqC2a
jFvVhPyCMa8RtMJJopfrMc2hI8kj964Zu+icQSBcS3XnjrrqVhSzrAn5XvcK5+7fJgyeoe1qUHvN
mMz52R8MbwOOfglaEh2ZW2o7JpczqYHpI1ABD0sEHopX0QdRKdi473NomAxTfByTH1MM2qxtZAja
h8w45GBl62b0doS4FwSPrXxp59g4fxjORnN8MwJfCMTs9MxcefbBo4wrnSly7Pdv0EXpVwi2I/hG
XUNynFo08I+V1Cx95sa83ldDyy5m3oJtPx+fyyiHHq+Oc05u24gemtqXZuz1W7IaCwj6qu6rlRU1
wzOIG79yx9VvTTwQLxJW1A1CoWadxF23KtUkZSVapt9qva9tZDfirrWp6/qQZ2O417suAtNYYM4c
4Yd7eqGBwc+0qUl9tsu85oNN65TRss0RY/hk6Ck3qNvIoaheOXvD6PfgyBqxPS/zi6eVxwz7kycR
cOg3Qx96QU3mV+lCuizemTmznv42yUwgpy3y4cjkmB5lHYRzvzLi1yBBdpWZ3XM3NuGqgwjDJu28
9gEiTycyGBo7VHX33Ylm2p0dzqGDmbzyhH2YOehxPSsya5iBluamrkNxcFElHM/DQdyAckQeLIhU
r5wM4peADaAEune9Of0+WtU0VZN+PblhvI3Sb4tGY0T7p9Hr3KLNofeTxuJG68KfKI9H5tDpUbbX
2N26rsvxQRjZfadSuu8GA6B0G+GlFf6E3IbwruNu3TL0Tm7dD3MBmrJXIK5miH9432u9L8F8hQJy
TWKHerU1W/APsKguASPxZq0tmwU2dNU2LMf6khdgtDIUnWPmjrOgSPmOIhGytDjUKZBCn+Iav9tC
9jKHUnTazOiIQQcTiEqjLqoX5hLhPsRLkBUbdkVbPl9N6F1jeOsO5O3Ic/9zzKGpkcBUOvBMZoAN
7EDDcsMblNmVtXHp1QsPgeK2cwQlGA/1qU82mx5pozP1OH3rrK0SqFSypz6Li9daF9aeWrXT+Ies
qO6oRS8FiPgWoCEMVtdJ5bjx4yw8Uw8oPd68Qi90boOT7Rwwx75bECKMPibUxKuMowZtBBX/Qfig
AdFbAt4ahQubrOktTSHrkONZQX2pH9bbTlkTiixXHqawELW93kzm/2rtYn96BKPRQ228tLYwb0Xp
h2fIbgaHpKxP1LJGfECenwZrKdJinvaaB360LCrBmSGaFfgrtDMZ2on+Ayw/HmosMIP6+/TL1S0v
NP8wNuXpOqWIDX8N7pBf3PaJsx5tAeLuwCwgoqR1C0NkxZPDm9ccEvc/i22aOMPPomq+I83sP3ap
NiwaMHSeAO6Mtr3g3obmQu4S+GYQGj0xp3xFstzBXAbE7tc47b6sqrpsLwnT20sN7a4NBJEgAqv6
6KWLIRuru7kNlkn06cLnlxVZU1vLe2uDp+bblCxq9T204JgABVYXi33suwe3qoZn0eFvBGdpuGxB
sv4c5n2EYJ10TglIHe9SmEEsdnhGuMgHbbEJoiWtlnMGnMXCwJd62crYX0zPOWo3qj090/xWQqlV
w2lmugsZSVHM+goavWaTAvSswlr0hHEU/MfkFQCsauDaRyY0UIEfcppBxmQy2j2q/yOtmYOiChwc
ha/vgBdL7iQbMrAqKS1nFcwBi254dPhwE9tgw5xfR5H0RvHP9Kn4Zl4dSwioH6WvOB95D5kjRxNH
xx3lkd4BtJkOM5nLGkGYGoSaWplt+hzHu8FmBz/zhk2lh3tNtajr+nLtixIDgsU0UmjJuOk0f0+t
qwk1U5UVBZKqWGhsbJcZJT5ZVCXg1nq2ojiqlhDBKhZ4DIOVURnTS27G+KmJ+Aacslp2tioTuw7e
PIWF4+zpRcrE3XsyhjKXxiFKZOfWTdWErNtehyM7D/kKVK73HuhDC62xTjYgBFuE0dK1dCRgUHmG
Q5FCZhU1mydySF5Z2epzP43fbPGcS9d5D+4uspVN5S+yvgyWgUCW16/z+EjvrLY+Ow1EqK5d1P/J
jHcIXjhxjR8MZM0pOSKQu5rSJLk5GPOhCHUUbKt0Cg2D/wo838zWl1fD64BQ1mCIGjdl3aEKGc+h
IL9nGgRZWtB+nTrs2e+iNNoJlRKFIHW9sRDpXFLCNFdmjTKLY2aRWZqnyIa1un4gJENbece41OIb
wnUIqOFtED3LJ3QEITHeLfxmdN8ysnUIthFGuzsr5Zu4ccYtbemmzRxUgLDvoy0f9SoboK/0LXWh
qEFbvKXnbNmvTBlBDQwC2d9yVJllEfOeQ6N3l2ED2Siw0+DoA4rVGRc1wuIg/mRRbJ9GBtVfkdUO
6h8AzXJGkNNCwC1dD65XnH2GH0yb+91zZPpPo2VFEdSNZ6FfgtU1abr7phnSF8vIJT743jlbTfrm
KLH6N0ct6lPPiGu/OQKD8JNZA+dRNBGIbuyl7HBuN0sbGwGwA/eAtTbYlAFwvG0cEd0Psf2UIoL/
avpIKwyQArm1wVF78GocDlDBkbxawHphaxl/sdokX6H6EMFvFkwzS8OPXx2evc2sijE6SE+bO9hr
L0eEvXd1G0e3Rg6NPIoxNAcINgTfitFrwa7mmac0sMadHpuQtKoM+ail2R0Z4nZ834Ng9xGJlnaV
eAHfdSBsO5ng6ZtcgXz2D64SW1v3MkC5nzq90aFNx1PPyxV8TnXFKR8OYOC8pzHqqk1gLXBSMZb/
NskrUrEBEuoAzOTXrvI8Ph/BRF8VCHo1VlvcdwOIqSpAdXeijot7G2zGq8JHRJhGIeITHUc7eqVB
eulyFFAx5FKoJdXGCuVKxg5FH6Dx7rpuI0Tq7myLaXPa8CeSY4fH6uzgx2J48hhghjgtaLhrfbbK
xzE7eGMyPPHuQJPJl+Vp4Ee2cQ4gXwhiXX3RaSHl3N1FFaqg8NyYEy5R9AgI1FlqTTvV4dfmdZS2
tdcmbXqdcnibS1via9Pqw35nigYFQfitLqXi9ZXpUL8EhT4bgjR70qOM7QU40RcsY/VLJ9MeYB/m
3cSJCu9nwx310/SkafsNeA7rlwGAV5oexRbbs3KE2IPXanvXgGJ3hyTmzA6DfG/i8f/Af20auQN+
r6go9vhJm9Potflf5+rK89VVb/TFmfXaboSK3qwbeHRyQh7cQZ1+W8cWULCoCdhwHckmatY54tNX
sxK0h5/MQH01PJO3JrPevCkz6i+UN6BUxNJRW4yrWdKMyLaM7TEBS+BS9l0IGky7OesGtqdhGBRL
Ham1RVEg4YWKN7Sxxw9xbu/5mQypDzRs4cJMc5x/Pvkhw56B7Pazn+u1PvkB9yOHhAQH4VcJ1mUv
H+t90Fl7gv9Qpo1e/Mqf+gkuRF2EGXq3v8KIaPC9X9h4aC9puge311qAq1ueOrhcphAyCotEU1Xf
9SpXl6r/33xMVoUHR4H6M959hGNSvz1ALIs77KhDV1vdHUAJ5J2c1N9OdxI343sTJKOnTg22vmHP
+wonK7LVXGgrCifT53QneZ+q9QluQq3TTlP9KgbBh4Wy5sD6MVaJ9tqCK3+uNx2/zaO629ZdJ9dx
Wxd34OgEzY5KB8MUUZaPpgWEjbdZxOOZX2piUXo6+JiYO560ksULu/eaF6Q2j3kpwx+RNWxykMd+
yQJbzk1ttG67Lmk2NEkLmX4C7gDqiGqS4qXzNIS2mdZvBtt3vgzYFM91NclL62aj2fzjlWLZTpPo
SnEjNw7v/nylEZyrRw8/dQccqTPm8vRZNABAjwMIl1PsCZ9FL0AyDbAckgDGOemcM3XroBEDr1kA
aLwuk+euLB0oKtTxkRmISgADR1bMDsSBgR5hci11K1kOHY4J764D7pYXWWYfXDug/dl48QBBJ727
MRstvwPB+c9qrMStDWnFWygR/KA72Bg7wSJmvrmlJqAQUkDLeoxcKDHU3iICv+2Lmht2YX9rSMSB
PAcMb6pbc5GJo7mgy79hAIvtrkC5MszsvRdlCF0AO0cvwfu7a19W9JNZ2PMIJ/XYdNdRVJY3wBtt
og5AkSgBlDMYsAUOIFhw09nILgQMAJEkNXchk/pj57jBGmx147rzrfxJzSQDmhnx/G0maheh7tjW
0Q5/ChBxgWi2xhh74NdVx4jatu90h4OHSuWQadTsMm9GRw7HAxfh28lCtKncZoUljonWQey80fNV
RIDkvm0G1D7ExQo1qeO+qHKkMLFXfLYz/cAUXN0d7LsWMIYnr2zlEj/+FNsVVhzDFqeqd1OpcP2y
Ne9Yq+M/LMwOBLiLkZpD2Ku2t4TOqz3U2XPRPtEgvYgggkXp2VsZOu3FVzDG6eBQsewm7nDmihQw
gB6tbtUn+2sTWvHpvgJt04wenjSKTeU5gzYo0pVLUY3dTSqgJDIf7GEpg7K7wf0Td2M1aqPO6EOz
iRswjztZ0XlrA0qy+7zo2ost+gIlPVxfJRE4fedl2axCiEyd+jbB0RjcdHugBX5QiyaMI85Lepfp
K+qTyizHJB+EnIXB5m2v9w+sa/jcNoq3d817H402Cf7oqx2NoqYQpBR/shvwAAs7czHUztJlQF4v
6NjiQAFVzFQebadGwrZDLRWdb7rWDcHqC4U0VkbYzGPTDU2iLuIz7NZRn6WapQ2GePA8qnHqAA9x
M42niTBRKGVUsytGjM40wETwIXZuqFsSjhLFAdcuwpX9Y9kpywoiBevUqEuEBJDq7qdrT1dlUPPe
h/JIV5+6ssbSDx/a/5ikOpJhw5AsK+noW2gEWE9mFR4NN0wuCAVblywNd7mKm3LWsF2Oei/UjcBK
yqBe/GHSCOrui4mAug8tgT33hM2OZRr02w7EWEehXryBiznzexf1EEwe6SX17Ld31CQTAe5o8Icl
C95A/yRN5cFrjOZML6pLF444gLMe7NvqRXX1QS8O09e0FRLVC6JYVnHfz7XWtp70QtsnAJVeTNeq
LnbhHqi7rVrc/vIap/EgAw6mS7NFDH3F7fukpo3EBVow9QV/zzSpA14S9zxU51kav9CLcM1vbhi1
e2oVcvBxLwacURnUsmkvEdhhV1nqgK7jXyYZbaNvsGE6aZn3wxFV/eLgsAplkcLaeqp5aWwJEBz0
arbQC/UWAhyoL23Q/DQzJm85K8Zb1tofpg6AX2zJ6sNUA4UhYWPwG6QiQBnmadACVmhGeqHv4KcB
6qMvoZTZxxnTgT0VN6ZTxpOnTxjIT56mCVcv1x/CJ/fDuBMMUY90sJrD9aVOY36A4Bif+sy+AlIi
N8H7qvpqfMva6e3VBpTdFgiyZDCzObTDBqR6V7XZA0FVG5Z7LLtiYdgZKDKmOIzDjLlQNtl7WGbE
2ZHsbFBUChDAziJQoQffokoaOx0sqSse4wYHivL2UIQaHkoqZYXAg5CQLZdNkS4ASc/AzR06/W6C
b9chqltYNebQR0nNfWygSmNRNHa+yBpp4HtqNcGTrDIUI4BWCcW+1Xgo3fjbKMvmq8y0V3qjeqTq
UW+i2K2nNwCqnabLyChi8xA3rxvOW3AFlHXwkA8FQ5FMy394yM2oPChEbx4zLS6fTRtMvbqdJreq
lHPD08HYXmcnTeA/lO+zk+hMsyFmeXSK7MD6WK7B949iHWQ7fwaFK9b0i6fftAUoxY4JdiuZxi6g
nzrTR+S5VrPOZdCuKDbDjPJrALDbrdmOkxV1k5UOrdgV6pNWA0jal9qIyPgOTwLkVlR7cHMH8rv2
GsSrfJlxr3gGjc3GGpr8G2ODPqstszgDslrtartJV+8WHRjmvzlmu5MA6Qay7+8YSIxXbj6wPf5D
sqMnRAUxqjh/jPLhe8er8MegP2eg0f2uYx8/wyawv9M0W1/ho8n2Xd9lR8HNtzmiOyXxUK4yvYGs
qRDYuMem4CfN0YepM1VNaWfuwk2gP4OQcjWsGsg1zRDBysAl7Apzm9QBO+jAurMFuOGU9LwDRT/c
18GHFPzwM8dZaTGo152i7aP1tUrhOkKlCpbX4Nnmp9pcA+xwr8HLMOtN/yjMBopP6v5M/1vBiKsu
JAYGV2tW1ujc866qniKnLkH87MaQjVLNsSpnFYu0YwaZnSeG03yJnOaDKbDtNKPgrlNWLrKWuwGl
c3Oa5AHGOfmg0b5F0Ip80Gjm/HSl8BZda/tLysgCGtLtWMF+TIHo9yYNUsI1sVi/g5bVjymUDe2Z
jpqfJhTMmTdg+TkbqSjufRuaUnWs3dpmWtzXvEdpIpLz26kZG/q6G0SJR4GV33uoy70BnvQsS2CD
5u9TyVGcN29Tdb/Pd5oTDnPcavhZi1BZWiKSPevDoDm36gVSGeYCAY/iHs8merICr9AcUw8qgp56
sqLwj696XdNWNFqbfjkrWYWCPNtkT/8ySWmRLUXozGWXc9zsEDenFzdDFjt1LtSQILFGgA4G0x44
/Bn5vXOhHTCNJZx/nIz7HE2eovLvkwtD8m0J6MOMAvyWFZQ71HrdUWvqooJg1V8z7TIlo8uItacE
P2/qu5oxuxrXfogwW1PEL22ne6dMN+VjVAK1hO9OqxfmjZ/1qCdT37A4jMeNlZregkYtpJMWeEL0
Wxp9d8Ehl/YIvnTqJRdNhWMmzTFRRoN0g9PNpGuKFYF+cmQgVDLtmWFrv/EBqFsRjkf1Y0/5sZ/s
8UT4bP/eXyn7/N0P9SuFMki8OPdThFc0LuhhDIG0DRIAK9qgUzN3xnZFO3JsHd5GKZylq2avjGn0
OpdCYTT6aa6Ig7umR6bSBBN2YHPUeKooCEVGwIOL2+RvXYr08TgZJG11kHpxDwA+QexafxCH0UKk
k3B5vW8CJt1m9oZGwb59ozWiumBToZ+hL3gmK94N9UbPLb4k9J6ZR+AEAhYcNTi6+QTXhM+rq+o3
160MgPBQkD/lWoc039V11GUtHoeJh9Oo569GzQYsOkqCVQk5p+ldFOM+7PkjqK/cDmQEU0V1lO6Z
MPvdVHONPIhcoXAeeHAcKRa1JpoNRePASMYXTlU1myl0p0avTUsH6qwU9ib3ULNAL6mRxEe3GyGe
JcBrjrBpgKoc1SkTRHJnZDR2lrfQue/s3TGZvnRZi1OhxfNhW/LYenzvN+3swnzQKVisjXfY5ln3
iFsjvuEXX5G5MudhH6CCzk/c2yyO6pnVaflXV9cgCdfjyA9q+vroe/E4pwFRgARfAnYlCr3cWbUG
osewhSdUa1e1bqIqOjXWyMhDrqCzkpes7GdkYNdat7wuAZFfwKxxJVtDCQYtwWSdeyscKGaVyuNY
gbMGrOPi1tK8+pgCWzynAbUEgLiA/ALWvtdLG1TtZbCgX4Z0rF1bJvVDmyNM24/JW7/ALkIIo3qA
wmy/u9r/2j9EAfCkCnHX/+NnQBx0sv9D/6/+6bpXe1rPr/7pugRCe+9PC1SeI6a8Zhx5lrjn2TkN
fW3OQzt+GochBe2a630b02EpOAgoocjjz21vNL9rBkIpYe48IQQH9aEeKZYBNKarDtKbBwRqYvBE
pnIjKk3eFJoHmQYHhbLYkeF2NbDmS8v6M8QoR0TMh5mWgld/FjrxTZWV7GtWQ55CKysoC/lgIOwb
i53G0Uw3HARqu3T0sT1T60WQNTvHf12vD5Qpau6s73rQ/Ug7/c/rdZAN35kRYmUVsFo3nRtXH9Yr
NK1Z9lZlbNWi3RQhphkocKdFF1GEOgbzt0Uzi/+2aOhYvH3IXWz/f/yQk/f11pZv/PuHTOvNU9Qb
/e8fMtI2yLsNvfMI8pKtEZXJFyAWg7mBe8kpcmy+FW4VrnM/N899VqTzEDfQ13YsEM3K9R9Flr9m
HVhUo7joliiltw5BAQZks4PaDg4ayQMCVlB+K63xh5ndIRGff4+aEezUnWlf2sIq16CVzHbQYcXJ
mXscQQvbhjaQdkNzIih2XhdlR2w8tVoEWHclw3Vbe8a0qBSpwtfBww5IXagBjuK6KJHKt0WBYi9a
OdWQ3xURYL8SxYeFo2k/wjNkWoufQkC6yqx690ELwgoaTn1z9Fxm7xJofqxRJ8EvoEqI5mPtFa+J
w5cs4eVPzbZOTdIxnJIrba57WnBi+LA2seYFm8FwxpMFeatFngG5XLDx7VLQbZGgxn1NRe/Phh6f
hQwTf8UGGzz1Rp4cK1/0Sy+Ku4eP68zVFWmdBk9+WyfimWDuY/3bOlkKbJOEMAhqnsqfQBh+Xiek
SKFbrdY5+vVwrPV66dStPUtBePQYDmOy7fQhX9Se3T3mLcDWuaknKxpFWaaxwGENWgJqNM0gwoT/
/XRPo25X/wS/QHlDgyBO2YLnwDtzZWrm2PAa3kPAZHAZLPDzqKslepOf6jZ8phk1Dnn7JJV/WUpW
d8mKHNJSEh5xxNGy/tGMkcijpdCoWooToBCGBtVS4iLLcLsO67ULNR/cuRB/BA1E8mWAcO6sspQk
2lixM2fi5zgWyZccrC1zvcKSytBs7scMNYPKHqefZhmZjdgapuY/xQHkgZQ9Yylb933WrsnM5a9R
W/XPYOrNtkmDWgKyEom541nm3zsx6AWCYkwX1I+fw2tjhuD284GKBRTPn5GbIDStWVcpGV7Ik9Lq
aNVa5/lzB3WQ19WRH1pdigP+tLqwHCY/KfPTtdaW8TpMt0HoJHeJkfC5Cf3b5zEzv0skpr9ju6dU
UAbc3KFnlIsG/59hdW+NTvYFJcjubAxL816WvrVIERw6JRHEgZKU2Xuz5MMOMpYQsM3N/sYK/H5J
V7EiREDpKl03fq+brKKrMNuVMQq2yxnU2eqflV1MV8lRATvjfY8aIaP8HhplM+9Bef9i5eOZdRVu
WjzbmSEWxt3qq4UasycI9oZzqMrZtyZr27WTcW0XqIdOaCRihdhHdSE/UvkZMnkuJJSZ/+an1/Cf
CCmlj36QmakuWYPSBvKj1pP8ZT22Gzm3tRvyaT16kufTev7gZ4xGfyd1YN17iISUgmpC4t/fyffR
v9tBrfb/gZf/erX/aqdW5cQD7rV/Wv3/7gW7T6SuIIA1i28l99n3XgTFvHTt5tZF3cs2w9dg1YyO
dy8i5zu2+gDRxf22bqrkxVUMRXhsWAcpQFg0AL2yGNqmf8lcoLyVKU4r0QzMe/09d9ps3WjWuEUp
pXmbhEAFkkly+ftli8r8HgUx/9fLxt3ooGJeq7ci7DXkZEAU46Zfx5x7yzzxum3ETeehwWaS+g0D
50vg6fz9wBi/+H77rU4t7FzyHAoqElzwbZWUJ4DQoH6kYx9WRPjhcjfEE7squgMY9UDPqQby1Dra
pkgeEA4MUQ8MDVu6gg3tqxzVys+Cod7E1a167RhSvmBlNI9WprlDt/XK1H0QhYmvKfy5KJb7sDKI
mX0bVT/P62iepKN+wzT+tjK6EK2s57V1RpYyXdZ1ApnqTB/n+F1oL9EAMECRooifS986sRAgWi3X
tRc7Gbo5mDZsgDad9q5L4zP1VwNSk3mH/3QcryVAPaAVbJLoS+TjDqzVXrMmM0vUkDCOomdPM4dt
GCegR1VuQ+nd4OfmgbVGdMDb9eM8LtB/XYeHvOi0DvKr6SibkE3iTOtoU+2WHNUVsq+0DlSTiCc/
iefU7/vztnZAbQKaBdSFqzytwLZ5tJvhOCRa9ORoR8rEGkUeo0YCxFSUYwVKBsQYLfDUmcrmojRy
D612/2KhjP3MnPaBJoV9jY1ZFJrLKTH7q2vTONIVIw/Qpk+uE5lseOZB1lvRfxEHGJ1O6R0EuB40
J0i31/6rmVYUD43Zvg1e+2m6GkxsI90C/MU3vTHWU2IP7HNHUIn1t1OaT2QfWvY/LYohvLemAMM/
8yj68D5GkYr31vu8FOmQ2wbgalXK8X7JP0w1yuLDAt4t/7Y4uuT/2bwiQ4apClzoCvl4wBvC1xZc
Q73fmCASV/avqORGUMALA4iZhvntUFsITKgBLe+OQlr1Y9ya5rqLWbyJx95+GPv0lgxMk+uzWA7m
Lbm2PZBuxlaa/TfXdiF7sLEofkArSlG9PcaQADOT6CkbUPYKHfb2IFtDe+yZtsUusL5YSW/cgwdk
npBV7jQ3fgTxdGDroie/y8qtMYwVCo3gI+xw6CKXNCo835xc0qhyOcR+dYEklUku6Uqe+fMNQmmW
0YyweXXZGHOwCdjHyMyQlMwZ7vEKejc25cGozPIx71u2SSKNr2uowEHNsFuTQeb3H2eC2BG/KoXq
i0wUY44RgPnMKrdTwY6mgw27T8sdVecEXBcbIMHknEaFHMTF6p5p7E/2rs7FxqzbRT9iT6lbqQPo
u+VP76BQ/PYOXIMIEDDbPtO7v9vR6HUu+RNRPWyQKwgRIQKNngb87LyXTa6v8S9bghpLzunXyi0E
T53WDOdTDZCJO0pcZcP6GqaWqg+w42E9QayvbZpipWB1lpXjrTOgPFcctXJz02mCU4MCtBO9s5XE
r8zbeHsdAAWshvxLPq/ezWgCOclyh38ecBL7zQnN8EPI4zUAhrcLQ4VskLjUgNgam50O0rwH7kY7
ioAMUD9eUn8CytzNRCswZZlAr4/vteI9kV5dbF3WvlIukbro3Xu/wkC/Xa3KYhdUU8jpUgIX6RtU
WxUaICEqn+tB2mAZBwACvXEmjAGE+nhWLkULy2XHH4PGNlblmP0MtaHpFnVbA1Sq+1Z5rGzzbnCC
flMUIfqyygAPXiqgGmHgFJdR54id+JGs6R29oCD0rgUL0MYwO9SEWZsQoF3UL2djN9P83DhQWxtG
/SCToF1Kz0RUQw1QH43SCyRq9AMYL9qtQgr3thHMoXPfrgk87IaVeYog/zaRwumBwCGnybq1q2jk
QPdqnrIcUg7edtCCvdUY1bYFB49AOH6MjtNbwWqAPHVtH+ZttQVuKDrSKL0grdvOIgu141AhYRcI
D696uzcfPOGwiw1weK1YIGnsvcVclIW9W77PA0YE2Nke9w0D0d7OrPNnoNTZKhBjuRvcoDw7WgA0
qaLneLeoKi9d9cyCyCWYfmciNwSCDe0A2nkZFcupHXJfn/PGSudWCCQyIt/mQ8rL8UhNQ4EbqZmz
8KfZu2+DqnUdu84Eo8q3iWXXq1/pQ2j8ITl0JSBu7x9doT6/68eEoHZy4OX99dOz7LKcQTba3reu
jQSellmbqYKiNNYg4qgh2Cn1G01ie0QVF6WJcIVAAG9D9RgVzKxCnVm7ol44IRLYtSE+vlz7VLII
8mQ9S3YFSmX/ZNcOThEvaMRTvrrA63ex5UHZHIQlseICwd28Qkkh5GRUC1LOxW2oqD/qvtdmRePm
6+uADZnWQ9W1O7Lwdf4/jF3XkqS6sv0iRSAQAl7L+/ZuXoixeCv819+lpHdXz+w5O+4LgaQUXV0G
pMxl4A2dB2JzfUcCw78F8n7aGYWHdPZ14PoWXUOcbtiEduptBtg/LgvNKB6C5CegQ+YddPLz8wju
w9/6f4+frPw9HpboMG33eAbeN3wz2Q3dHJoiAeydw52c7gt+ZVmXfvQehcZRkpAdHaoapkJt1RXr
a19T1erGa5vPA9RHIdcBPlbuHu7hJR7tsXsGMhpGDEGcfYcIBnMLDliaX64cVLXPfwRgcVzZLF4q
pzAOqeZHBUlxchuFJJomWFWjk+CZzIuNq4lZtQDDTPL4NXVdKHjXkD+A7xG70Ey7CtM1dAKeRJmM
0BCo6kekZeIF5638gbzY0s/F+LWNSnsZYY8D8SkrO3BRuptrbKCRlsgYL5EL6G7bKAsXeTOF+xFK
0kv6FVHTZCEIMvoXR80pQdrx2qTRa/B/z22D/qYo5Y4F9WPcCNTGawgE1fgVIi0eLWOv9u+C2h62
kWwBxiud7pLWagTWwUbeAJNIDPU6KYF5bV8E75NQG169/6wT39nPYsq9HHaBmvgZ3rAAqH00y36s
72xdedVdqNnwM7wmFeSmoq0LpZx7QCCg9+nWAt/N2n7Oc4ldHNEbR7kCcdl4g/t4t5awQj5aLtZ8
14hwkitDRwDLup5fEZZ9cI/UGGkLGZ7W17m0LGGnOEfGnm4HrejVShZtdKCbheu+h41+mh0gcLlu
ZOYsYYurvoYKsCD9QffSiGAWmg6PYYyEvVXlFVj+IKvht/wei8Tap1iGVdYhbtO8CqD91O1QXUdN
300z+D+FqVjOQAmp22UdiCWvIr6uuO2uRNOFD8boP3GtGA6SGBitQZGcaiAxH5rSfVJaYw/6E/6S
tcN7/4j4a//v8akWG/sj/nod7lcLSDntICwpAC41vQ2IK9EJOl7tAVo0OZRXSnmJmzxbNyVYShXD
LQz7X/YGk5YHJ+7tX25/lzInDxdt0e7Lzhq/GcyoFnHUwUzMYNmKrh21nrdBai2er41ia44lHLNR
wW+yda2v7TF4NIGZyt4i4QCkLJudcB1n7UINGprRg9wR7kSMKfSs8/4xYH1/8Y1eLag/r8x8LacQ
YVpbUYcN+GY/Rjosrxq1IHALhXk9fh00a8Dd+BpGV6Mwi1f5eqptGKW4kDAc3aG6UwwW0elgDF8T
CMYT6KSNxC04s8ZroBRMc4cxvIlRcNqDB+VvnTar7vKyeJ+EFcA8yQzdW2CW000dOXJdas2jbITS
UavFkKJJyiMKC9RDY9QN9aJBgc1jgut2nUHBKoe8P67RNBJYqDCVS7tMwVCGC0FGgP5qBFCzhGTO
3HQwSs0cDMs7pXkAesLQpCnkGopNFEHHCT8hsaLdIjUFSCQr2vZRk5ve5yaN0oaRRsGhFKtwEv6+
Zj6g7Fp4Ke75txppy10oPaCudFNWKO+GY+Ygz59AOEiXwg0RYfmElOJMRRgSBXxgk2IR9A8Tgbq6
Lr+nojirIF4HfxukYqzsKRVGfN+3YXyTFLVaANRdvbEWqmuwRfBQY467F7eBAJnub7CLAxLJ52tq
fkxvIvU+nXU9GCUQeVhFEdTfURlgKzYmbGHbVnWO8uxwXSgHblOdJzM5zEhHiqiyGGLoWDYTIJK6
dARNooOwwpomUavFQxa44Nw6l8y8kVko75vCi2/yATqDwujYKwApAh/wYO3j3mOvVnfrla39ghV2
cWyZ5SwpqofS1CJO8RJzxSAq2rAN9aOIE+wsMOg2NHuYwpc4U0j7xll56xnZL+oeS69egxzlggeH
PykmAJbHVD1bEZ6hRg9sorCN5og1mVw6SZQvB8eSJxuJqEdRdTskgqs3XwXJNrL9YBsAavjmmume
F2x85PhhnoCzSZfUT9P9MXTm6SCr425j2BsBLlR6YQYoECmYczBeKDr2TFsWLEOcQ+eLd6FT2sso
g98XpvoRJKW6LQzoy9PZYI7vZ5M+C0O/vqWzaxy0UuHABxp9s2ccyTKfJcUly5pvId6YHVwVoPau
D3P/ZOPMhxWCZ2yx8iuOgFjJ2xLoyQVPu+lr4iVQBS394N4HVuUIP3MQevVA20GkAA58rwHAM1uj
CkJsqvPixbGzLQXgcZKskATrTpm+JLQFPl8yiJPpknsmnics31hSWfdOHmSgf+fFl8ICdhu07AAo
+JccJOifU939cMHef/EgWriKUMq6TZTLtxWolAe3rocTXceFZdN9FLnpfJ0QaoetPfSrerDZ1teq
iD7sH6C7ayJrqAURqS+3um6HHAZ2XrqPkdyhmZ+KiFs3HrXKfgqW2HPXWyMZ+Akgb+Q+4eFO8Hg6
RALUCoCHswM1mUzBVavqr4Sppy7pAPDwR8Tv13BKBX8nkMH3WEiiYipe4OkNpAPz3HPjmOML3xFU
eFKMn02IG4JJquHGljVtJHghmz/mWLx1115QmstEhtU6hU6KfunRJfSjdAVG9/R1RCkwgJH3j1FA
5K8zY+tuiIp4Xxei2/IkLB5ztwGlT4f0LMUCwZ5ec98p/7waL7v2BZkgyIXupJNFDwHc+x4sHtZL
V3bOTkDM86GKU2dvWpGzqIfafqAD4mMHEuXUSGqvWu4VIHnyS+JKqJTlFeSWSACY6LnWML13el3W
LdMyiXekK+uX08ISrjW7zJghGBO6JUD6uMmAjjYGBdqxbzkb01Ut9v8wO1xyyG5taDHXa8gcB+1j
aRSVs6G1nZkv8Qai6Ikqu87FDcGld6vvtF41LCeA2lv1HdoY5pOpW7+P6W1ikHTQf2z5kwvq0hGI
zGFFC5rJKS9Va7SP+TRGR78BujtswqdhmqIjPb89f5XaNRivdeQepeLNcn6sh41cUlSu/OrZFb6U
X0DOW/Qq8W6grhZDBkcTeQGZd4PSfYNIqlpLVtXHuOo8IHUDKBxrIu//L8Kcyvi2mop6ZScdHucT
rOucyuxwj0ST+ugg0ggP8D9Pr+GNyZ1ji33NBPNTVgXiOKsk62Y+5uOqGDWpK1oY5ZR/sTpvgChI
k29pp2f/4oGobzzlpxtyjHDtZQVZ6KckV98LOAtAVkg5YMdqFofRmMF6BNViTU06jGZy5qNlnIn7
Afu94QSY4yONURdNqmVhro2keB6NAYV9jZQFQ0bddEEDZ/WUiRU1m3owtzwATjoF+/JEdAdHesva
dviBeA9E1aCz3Ieg3oLiqD0yF2tk9Suwh/ymKIDbnUZ4MdDZ8HEWQJhq7rueFVCq+dwXpF86v+QH
BzhoNYLfQrf1oAtqC1Xv9z7okcAz53rDj+xuDqbbf1/a8P8z22Ix6xUUdWeC6F4BpTY2sD2IUeGa
22nvAP9Mbbtq3UWRh+I4WYA7aLlucPK8y+B2M3mIutLKGfHL8fwtVmCIyAz/ErQt1CkRTwfXYeNS
Mo4ILQj+cQ0apK7rNaiPIvQ1utmL5uMvTIbzMx/cfJf4I4R3wvL90NUluDFp5C5poHZC1a6uw4mz
LIfJPf0xiwKojyUMVqCxmS2aqL6PVNI9xEPfPUCzdzcF1XBDrRgOfgBflWpNEdh3NrDW6OcWRQCi
CL+rEPrMc7Mq1UGAoQ7xDOaVy/6fy9H8xIlXMbMgmWvn6mnyciQ1RkM9BfDim88G3Tfp0aJSzfJ/
xv336P/jKkEfTMC+TP2hhfFLD0ZIGhfJPh9y+MppLojhSKw2w+ZuEIG4GUWUQYoH/ZBY7VaFn6uD
w/vyNRxP1H2d7Yww4amtDMLINl/I1kKJNi6tF4WMkR2I5z63h4vT2ekCagbWSy5Uts38JIN/M6Kw
DHyfZPVCHprWYw2KnJVYYnnFX8ISCwr47djQST3UnHnLUUurGxP2ONYElfCqFsaLORyaSSB/Yw7l
gcftuMbTKTw2YVreihAaStFgZ9+jtFpPWEy9UQSgPmpjWsYNpU5H6PKippukszkF9Vn5zors6p6k
HADKdNdGP66LCcaGl3yA8oYRc3VRhb2mlTEtos1/umYGHDUBdl2j1nipBRan3RC0sH5M8ECAhudl
bkoPAk5uPIR7GzY+t3ZeO7eFxcWqBeRinfUmmvpg9na3CyCwA3QHmhQHEDZUhYEsTD1madilN1+Z
ImBSMhxbSz2NSt0OUwuvIK3vXkFSEp5qvVz3Wh8eWurO2auSh6v4u9NUczzJw5uMjYskASliTFmm
ZRKQPqx7Y8XEwFbUpAEFT4UbqAZRDx0KiO7sIZj+dFX5KKVEgpDagULSFJaz/eYTVa6WxossgsEA
vQ4Ir7Xf1jakvmt7S35zZht8bl5HadUAwND76OCI4sBcVDbGbY63/6Zs8h+2q+RdlQ7gOIdYbZgR
L5NX10fWA6yreBFMdfql/Dhzhw59EqjIAWXac3RHhA+D9+Eqzifz7HG/PkdSZqABOf63f40bllGf
axfJhb+PQ6TpBQrwKMyFIXTHjQJiY/h0TOzmlrGb1Tv6PBxuNGA05dPi+vF8TPD6vt+NRShXYeAu
s1LFyMYk5RoehN2R4bt/IwrsZOiFf0TIEgleH1uvtK1n7lKlbTiIxQR0WLhKUadZz9Sm1or55SPO
kCwBLy7ly/lZSI/B1qm8g5kUS2rRYaYy0sNUoTK6wE/ol+2UzS10YkqAd5AcMiMYo8CKSF1oAATn
YkFZoByyPfNAgdL9bWJJeG45ynuGRiPUH433wR71h0+X+2MW0JBQA/nL37m+AJoRcu/9BdDfoRcQ
i+mgucXJZkIx/mUwuhHFItevV8PQtucOZUhW8DfPNRwoQiVQ7tK2c0z8tdvs96EvjbcSWMk17Dc8
K1xEOdZJFX70O7/AFpaVoIco3kf4mKrgh+duej+TPwIr5wsxqObeK8330DwaIA5vDF/GpHDXbi7z
UzRAHdPyRLDhQcUfsX8oFt3gip/QGNKEox70lIWdCv+x13M6Ky5OTRKGp9ZM47XFHlVQuAbYacrf
TJAMArS+Z+cInzTY2Di7HtJ2UYrCOsMJDXWbFOk/rPbiBIUzwxs3f52mJkiHF2W9oOuNY8PWIk0h
T0MKS/pA0kvQ08Bysa0DyCSXw9xHIayf3O3EvDf6KgWNnE58Qd8w6shRTsOC7IOiSiMUpRZ9pOxV
id1HoJd+kT5gm/+kqpjtYWIGtSDXDcwFVM2gJZKa46nKDJRHKg+cer9315PiWLU6nfXixMiFG7GK
bvgk4ufS+mnKSrxcJ6WBn98mWQz1Ch+mfhDPvafdUR0VxjKs03pHe6HSH5vD2ID3JaYeOfyP4Hbs
4j23lbHyvWe3sesfzGpwS4LWwkOSYC/Yenl2jKYsOQdGg4eYOcbPyA3/pAS4Gc9zOsfAHIWUaFBy
G6Kk2TBGKySRZouvIgUaB1S6F9sXzg6iC9H8va39934f2MFd+dGv45GHcV4sHf97//U61G/WYBhG
IrrjtieQeYkrqP/GUBjJc3tu0r157KGDSKPUvI7Owf/fuX6HK/8R/NFs9GiHpaLt2hVUor1oS+s0
Djno8+A492BFva/8oNf/s/D66DQHeE4OTztzXFJzXiA6Z8iIDPNqcerSGsSDJN7SGF0wjIMHasle
AYzlW8D3t62x4LEZ/2im72Fi+z9hcPcdhOPquS+QIW7TtDyDmx8efajVbKKwqh9+m0M/Wj1ncrzq
udVz7Kgrz8iYhEdsEqwN7m3VA//4O0Y0Mwt//ztWCfeXsLeBzdaUeohjVKc6Fk/XbVQF6urKVZX8
tLUKKnbsJHfmrdXvk+g64yjdFZ+wcrheKGaQrdeTqOs/Jzlx+BVQc3UxuGVtJwl6JHLx9jPH13zF
ZQBgRlHZz9LFesOChfuJmrFfnfJGjncla5LnttzQnLwL29s46+4pxuqkcZwU8p40SNePWAVqwe/X
j8CbgOgsbbS9xlwGdVhvApQzHsMgbhdwWWM/smBPn0KK+y4KKsYIPDzWlJGlrJMf5eORJoURLHBo
EuCz+cbMrPSd8Y8lrbNltf9yXfR4Wvxslgdo+649wEjyFiBb07Ozn7JGJq0I3ewR28JiU4eDeSzC
dDrJ1DPWdhg2T02KT5NqZP9M4uakFkERxI/8CEgxW9JDyJ2wkXD75AEKtpEGPL/3p277BFT8ez/F
k++fjs8BQTwE+DHQWhBiTRcTZLoLLfwgdVZDuA3ZWBocgrg79zZ/okHqkjy5MEegsl1l2YKlIVta
ECSCkVvy+Dc3wI/B0PQSZElg0hbmUM/opHqQeQo7WN9vT3jcB8c8H9KtzNvxDg7csG31K/GWpMNN
XwX+L0PyBcdG7Uc3JOViGvEmtaAHr+NYhZes9Iw9EmjVrs0i+wZ1LchCWsX4EtvOl1ZPfxxU7/6a
4vprlonuJYqjcsUc6N1NfoKkqjVN+6kt44s5ufEaoiLdkwvwJAxAzPZHg/ssvQaF1S7cMvgb0j79
MsrLHspnsFQCjpUdbLftT3WRxhuI53UPTgDXZJvHMKwJm21Y996vOjC3fiLZV6TgHXzds+bBkX48
vwMgH4dHVGY+vwNVaM/vAE3vwA6ld8CtsKbi+h1gqASto8oML8A28f3kmdWuT9VbyXvzJME2Rc4c
7Ld5b+L+rW01nly5MixQPpvKx2B4hPhRilXwpxMAHbN4UQgUrPUJhoIkae9y2hgpYB43fRhtXFK4
bU25LPD7OJcoTN6AyoHNgRaw1Xa/kIsRT045NTuv5MkWgnTQwMFMCkBtDzNVGx+nFmS8vJuepvwV
wEn2HNhjfGNH8hu1GtY6+w6f6ZKaqR/LtetGuQZZAg5XulBQhurzkZplKM6F57R3dMGCv9pWzwDZ
QwFDX1CAoHITy8a11moCJQTOCLvAg4KdYUTmPlc8BSHKk4c+TaI9b+HX4Is43BV4mp+VAXF0oQbz
AtfwdKOGNIFlT1uv464x7njVTdBcyLIHOOGtYRz/vSmnAKVSHFRZHqu2Hi5srJqlrEf85BIuj7L1
5bEHyy9cAQKN1eVo71zdRwN4VDUL1+P86Ats7VtXuHvpZs6jnEq4BIP4pZw9fkLymAyo1cEEAjgn
WUVHjrfSwAbrpp86/oTLv/BGWSAJRxxmXuab0xUtyBQYC332tUGRoEfaZFc7Md7KMS7wXSuqbJ/U
ObuNmxa+KG2yhYxPtisUP8RgJR05aAMLR4Kb5NUS1jI++zlZ0S+rTgbYV3beBZsCw1oAdYx7uUDl
MRS5fRuWA8qUimfA3nRnVJb8TTTagCOhYH8o7PDzYRqrfzUH3RewyMhwP/g4nScmGcpW12skPpZ/
ENUF2GWEV0ru3LotUgWNhHGuL99ELV7NrmV3kRUVFxVhOQVJavmG5XqEfK09nvsShYk2CB7bupdv
8DqEFrvb4IsIB+SXAOLFFA95VWObeAK0RR2Wq27dd2HxPEAE5RCGHcSLCyQCZTp+z4IhXyPfEqyu
0DeSuEA6+n0AKjegNjXxBggbwFGxQ7ylw5jkgO60zlcYX7v7a381qnx/jYU7NzwGAKReUghwHF+7
Afl9ry0g9fNH8PUq+sIUN2T9pnWyEfLXgbeV9TS+jfGR9lghdvhQvUB3mwWvkLqub5SQJYQTrOkE
XLtfvkLAy1rYEIY8QPGsXkfAxqwJ0tZiJXAPIiilXOhAARNr+Rpud4ucC1TjY54ue0A+15AcxW6d
ZJWuB537BCW1LNad452DseYHl4TOskl1W1/A3rQnl6Q/23gf8YstgMuEXj3VAWBdgOJhCPUnrnFk
+PoCSqmbNApBLTUHE+aFy/I0knFj2rmHqAqbF8cZQYKasu9u00PnGYKqd0BY23sTCNfNRwQre3MJ
Omy/J8dVV34zwKWF0xjY8G3C840hgRoJhRE+UF+o4HkcLUyVLUHPrY+UuobQK3YxZdIfqa9l/bDC
XqXb5gsh2/5Lw1WzZS2ct/oAPuMvUncKOTVbs1LvndDaHIL30GqS771vf8z3hWGfILXXASZ19o00
fwVKqzlEsWzhMWOUbz0EQxdTLsFWy8r2zsuQZNPl6zpxq7Un43g/6SZm56gIzLO5NDAby2H49nXg
l5kSWj+ZFjOQtrqnQ+WUENFsFPw9PvoMcZ9nrLxrtUjmH5MENpiQ6QpAk4oSccn6fAnSj3NCcVJc
qAuPZusyhSZ+iKHRL4F/AHqaOikmLYqlCWgD8A2ptbINAXtBQJwWNj7IPX05A8sqz9LtIYqDGhd1
XSPSPO8XcYKVKHiIySpUfn9uVQEd4TRNViQoQocgQym1KHDfdNpu2tQVmyAWEEGKE4VZDp9TeCdz
fcD+BfIjME7b9ACm1D6XJwg8QIBm6gH5KCaIzX6A92CNmGwGBhvShFy+Om+CAlbkwmXQh2p+nzUb
r3bUXnF8znOf2RQ9skC/DcvS848R/PCWreMDLUSYIJFnA/j9bn8WorudbDPaS91F/aph49qgwtp7
gqNvM2PVNYB84js81Sc65DJRx8p8weKsPgGTCNUaOkUGtwIPA5rGVd3xBXjm/GxgxfIkpVpRmSy0
u26PmiLyoVob5xrWRdg2WH7l4Hk9lF+kJVCfuQJtR8BrtXFEvhQdqEfYB/8Dt/UaW4DbP0lkYwZh
ZRvArfOlDFixGToGldVrG4o+sFfzveZ9nCpJVSJejUCKQzj07qlmzYmKjq0uOmL/6J6wUzm1XAJj
FtjZ3KSKJIXRJB0xg9I+rkHTKQwvwYD7ttJq5pZYlp0Rzq/e7KpObj5BhvWwXfsY1tDiQoBElMFl
euNkrDmYzF9f8ZcE/CVg5rXP7SFf08TBjOSUCpWIFY1SsKcvYuAif8xy/PxNDLzZVVAWuKDQBDfY
xIWGLlqwUQCFVJ/BTrC4RGKd+pZ1S/94hGXXOmeNtaKmZ2FHXVaD8w1aU8FhUpCsSdxoVxTY/ODn
ETvbwSrUaTzPpS+vMB5VOab7uTmjHmRs7UZgXgQL4ZjeJeFi/vrPGNfe/uYnsdzPfbiLlPsWWh+g
UgDzmmgzRc+PxYbQr8A4f8uFhG24HqQDXZQmsG7CU5I6oVPzrdf+eHUPXc4LU40EkrsYkA23I2yO
jcTY/rUNxHK84mzCT9xIxpMQrMOeEILatLMLoGpcuj/9GovvpA7FYxdm8F1lKHIoFmSwXZ28NfYe
DsinmEO5H4CfVTIsBeickKYE1sGD9zn8J7PbUHtEXiERBqjCsouDEwEkIIyAUNhJQDKqg5cGASn0
YWzhBKind/iloZAdjDGKs0kUHDuIYIOfgIRyD2zU3oHv0zZKlf+Qta02XTLlj0ZGywyc4m+ZjI05
1hggX+IMHOLaDgSqogTOHaTgYpPQiz5UeHTMAwHnMElGcaN2sX+CXvr4CB2vM21sZZ9PKxhbsEMz
dD/62upgBA5xH7p30S1rHCv/SM0WThudX2cAVuNWdu3/W+y1z3QssYm5/82GvovZV/nxCtv/BOOf
T3VMOU75kdD6ZgdnS3dk3doahuTi21j6UK0rBDRqM0YWxNt06QsmZMPCrpv2LPF4erFRu0dF/OWP
SZX3nKY2pECnchdMPfv8sP/o+yQH9dEX6xzntdAds+rTfOpPQKpdvH+qBnQejMA3vjjeQwjY5jcs
38QKAPDpCIRrdgfWE5B8DQasIflaDW77YNUulovwXFgDh8u/GMMDjbeiKlZF0z01sQD4xGv50UoE
P9LZ9fA/+3pU6qtFBNcsuEwbAuIlv01Wtt8fMksuCAcdYDe1Tr0QtxWNmR5Qiz5HQ35PLTqYdnSX
wV1mhlH/ES+CyocNS35PGOv/jKc/R9fX8VMjIoimmEfRaeNYwG+2luGWoFlBEwiWVJBXACmh1F5q
0Wg8CyQKXswMZDFPhenFcZLyMHkFWCR6khH6/kKQ/IHJl2RHrydZPaB/g2X+a1LmQiGHJtFf6v+Z
ZHvlow87iMB2UCEN2mXdxOoet6UMqu6VdxrAnN2L3uh27ZSKi0zBvEQScHwsy9YEipK3X+UYnora
k/CvM+9CWalfRimha/3PFc2sU/dJBEV1Libv1MR1s7IiD+5oMEZyWujZ9rArBFkSTdUn2THvTVR4
ihIJ7qpzlyGbijsKloA8rkYdnHF4to5ZbeNjx7Oj3spCHhuzLB6cgY03ysVSN9Do2N5yJRJ4XbiD
zjYe/KN3xE0wn8NibGYXDYnl/TuMrpYIY8R2HmE0PSh3yej7eOSHcXmuyH9pDNii6trmxoQGKRRL
0Yxzu7mxja6G70Bb31biV/Ps4bH7qypAEa49+7mFCvrKLVvvkjVutI+N1AaOyypvDCabVSxgZ+vA
1RHemTAKe0wM2f7yTefT3FA1p6BKnXMN9BbAL9DP80v1tQtN/jMIsFGlD2QssG1gefzNMoth0YRu
8hTUhsSCB5juLnWTnUTyEhkJszuFLO82roBew++XhDAA/zlprf4MjmMWVPS2MuqwSmobYZzooPRZ
Y/vLFBvdAxPOCJmNKOLzKCj9K3Oq8BXuOtg1roacfcm7YD/68Vr4IzDZHdcWmw78lktWnLAJs59d
ll+w0M/u4DA6PEdPno4J0lzeVklxSzPijMPPEgK2C5pRwelq2wPBv6ZRHkO8EmzFYkej3PTNRWlz
IBf0lawUOcpgAKbQM+H1U/EbD9srOBoM0bfKY7fwoM+e+iy0QWct5MZltvkq2n5FAV3Ow9WghHdK
9cwI2kMLIzLCb1BkvwvbDmqMyosPYWWLP6Z3dhR9YzELV/7U/nU6/eHrzDZn/Fknk4D9//1x7IHB
tEAZOtrNcMRqmMQ2H2HL4IL97UOY1alu82/0YE4Ss/AXNKOz+40ylbe+rlDsNAOs1p7m9cq1vzej
cYFcarAjyk5sYO0+wTwkL8PmAO3BN1ob0Muiv2I60dauQ2zvPhYD+VhEKwCE4PX3Aa00JgGvBKQ8
KYz6zQlKqxD39KHVZS6lUWLjFTrsNq+z4A5Kp6+FEziHUreov3WscDlId9xSkw6xwjLEjSa2uvYl
ojO2YD8ES7oSDeQRc4FcQiLw4y9AwkleQClcUhf9GYrnsHvjifHXF3P9I6XnvL8YbGG/vO8IOlma
2M3DghigPfgN0+n1MGmnYR+cm21i+M9ct2iQ+q9h1z6Pdz9b2duAqPry3IpbWeFNcvUhdXxrPuBm
xZYh6tEr6mstn4EgqCdk3R11qSpPVyUoytvOsqI9ns/hOvY82CR4YPiFSZZeBPQwYcbhzv3XsMwD
YysyenmAz3e3kW2Y7a2gGR4ze3ikTC3zC3ivjyK7ddqoPaFAjL2fztQGUQoWv2reaKbQM/0es8Lk
pkj7Ozy8cJOzARGIu59uZMQLuPWxJ9RF2MoTDfaxOpduAjq0E53LIOSnoGmqyvS1lfwZmpw0G+mO
9qfUs13efEVOtajzVdI5xU0pDfugHHyZvT7PHwt03rvVlzI2pVoCl/q9GCfnlCRO9lhnTbIe3brf
UBPMSfvAkd9cNFaLUQ7eRsJNZD8Ct17b1mDCYzXvvZUMctAS/Ghjg0rJsKpFzZNX9X5C9hQ3Px0d
xCgVofpsQwNJDOKUYdGdaxm3YgADM0/dCGaiUXimPngGNMH2OgLwEXgDkwuZZCN17+reuScQU2cD
CWVE7rghiFPE6rdwYs5tEErcxhEVc/cR8gjOl8L1ZAQ/n6HjD3GMwgXut1CSHR670kFm1pT4/EdS
jJvPy6h7NJED36mwC85JCTZM40i+jmA2NScWWKmGg8WhZuOOABVSsoFG5wHbPlCLDnMIDXhYIpoR
pCE1k+MT4+OvbaMcK2hxjM80ej0YOrkQqiFc4yUDxOoM0QHV9deUPMCpD3c1SHY1+bietNV4EvSo
zcMLEroutXWiPoqbqnKey3XYNMbh0oB4/TbgdrWDlKMNrSiwR+ZDFdaf+ohR4rChQnE+t/EOwDUi
zAJsTclrwWJBoVHWxYZof6LqexvWv+l7J1cdsgQTnqWLFlpr64SsxufbRU43jT9vHXR3SP1gNTSe
s5/jKyjdHqGm2KzGMZArxx+m2wBr7Kni0ZOprOrRE9t0qIt+iQIVOMOTd4dvSPgUqvSZm1l7oRYW
IUBiNGF9pGbtgDMM3DXfUTN3wdpquhbGTryInlJYHG59O+tXgW72YqoOo2BQyNIXdvO+gMJA/5Ne
gjM5461w2J7GoBRV6xcU0wuqYph85Vqw0QzNxzkLWpVYa1lw4N1Wnh3fzwcGUKjXdRdqQQwFFZik
OFLLmdLkHvpMzTaC6t3yOinpsTP/Xxdiy3RswYwNC+/FcNeUIoL0bXiM48BZEq3KMUwFfznpzVFA
wsZOvZ3BhUXUsH1RJSj396I5/XFWwIriX30mb/algMqXobizCeq8vDi5+37mfZzR6NSHr3UM5UoC
kgd9qxaZYdcnShhbEvQo/IJhL6SzyzQa6iZll2m0FW61mmtQxSh3BIOxPBUcUzGsoVCI7Df1EXCG
zgBhCo6Q412ZoSNuKHPfRgPwmKgVrJy2QuV68HWKv7TxwIFPbPNROugiZqxyUPHWNpEfwdHZ2TKH
C6POZFGSBlD9Yucb9ee+ImmSrRc/oqhZwdwL1D34wsPXnXkPLOvao637URQZT16RWsCKwQk6sEYA
3JHFHIexwPJx4PccltGoU0Fm+SNCDlBuY8DV/2cURES9/+Psy7bb1pVtv4hjEOxAvlINJau1ZceO
XzgcZ4U9CfbN19+JoiM5Xtn7nnNeNIhCAVJiEgSqas655swqtkrajpvYip1FVI3BRlHq19t/DP3v
3CqKrh54XJI1BOPeAmtSXdFz51lJe9U1QuE/hxmucmn70nvzQzx2iTKAdM8kVqDh2X0DbMfJzFX9
ybQikL30xokoQAOefOkLGf5Gfxl39ayapDp2pv16tdC812+5jv3Lt1y/889vYQ3wYzryq17ggIHT
Af/nW9yPi07qR2DRTZGYdtLHoZLUwWDnucundjiRrzYM1lurDSgFch2c8X9q8fgv9742P9z/NjWS
UgCxmgKEDRXYqJupnUWbHX9aJ0rbf7O0SdtmHagIiXfTTthsJ/+wbdqVnbLhaQTZeYQiOdMGYYBf
2NzFnn564MwAbVDd9XchKEAPpQYCD8sqkmfbVl9mARgMymxgsmkQK+0JJSO7wC4hRvAbV4nIeH9U
8Y5zSfcNQsq/UZry4NlHhccaG/zxBE9o2povKIKV2OEL7znbUlCLPlBKMhx9TVvXqKDa0eabduWg
RuOe3Q0AnlzDi9Rrhc2JfMkOqolmlTlZt4QyYQFucstZ3h5G/2q7xYrp8SU/M1aSja5oA7hMELTN
uR/v9SlJ9x1Q0SvEvK1HUQJdQqHDBwvR939MG9Xp0LkwHzU5pG5YvE+iNt2DEjxwswbVPmpS2uOi
LtvhQ60ut1Z6ByKRvnLOWLtTUIpe5Rjoqu0ZcOPoJVbwxoTEB+isnlEIeFaF7rzLC9uesu9Q5FmU
wFsiu6GPi0nmMW8fAA0uiyRhh5tp4G2xHqUvUqYI0SZQZxuTuFoSR7RTxcmhauMl/R3IFPRZf6gQ
PM/xD13mYck9gof2KFebm6UkHqLeWo24R03qvTUnBWqaLH2P1WR6RRF17fpA95ynHCEVbJMttygh
KA+mkL93FD7WfAc1oIcmC8u5kEa1gnDLUtTMUk1vMFjiAjKeW4FvGjPHhbYR21JJMPl3go2u2gwB
6uqlHJRAfdK+1JoV7VAQNUtXfeqYm8JxHoNQ2D/U1vzLhaHbyVaA33qB+EZzrjqxTIZBbmxyqZ6q
R8qaEo8oVmnODXpBEdgu2r4ppFAw1jvsHESYPdELzUKChefp0++ealRvDeqhF10HyJ7siQvrVcvb
4o4SmBbUb1Ya+JIW1Jw/VLVez8kk6LEDBpJGi0BFZchYR8YGsKJ0LlvErmYBiQJ7bTXONPM75B0v
16qOFDqV4peVfAhx1MLyUa0hoDt9q6ZE3TJhdatOROOrU4LPhE8QZrcY6IAa69kKRv9R6ybL45pT
bFjV5Y9J2v6w4ih/vzpAVQokBA7H/m8Juddk37fyvU6Xpa4CWIXw456aN5sOcOQOA0byrdI43Ra9
9QjxYkClB1ZdVIh7QwQhGHAy64pznQEPEoCuEIQ4AJjKiuCbL+s4OF+y6Dsy8zgJBP176dTF5kvu
hbIwHRvfOzD9YpsrwgX2scA5yBTNzVd61HL4zW5W9i5t9PKOcjjX+WlCGkiuCVa4j/x3osXrHlC+
9ySI7yHuq783QXp/tfz7AgVu3SoEw8p2AAh4kQdDezag6LV1HHP0QoUlF9SxASooaSl494Zcc/R+
cx1yIPgyW3VQaOYD2drinXnd1SioOllNuWZjccCScusIWscde6M6Tr6mbngISqQxDwcUgOiIjkwa
vwNP3PpWV0CdvfQYO13dfkTO4zRSQMD/Txg09pF2WvQ1oNTqVyg3QqK3yJXi6lFqTnOYUSPztu4j
SYr6DwaskaZ7fTsGgLRW5qVzeHnv9AZYygG2JJOVtqUrgNXZCelBA1CoFixzHvky1osUFKunYK2n
osZLG1RKcZJmiymNqnUkm5BPN+5iyFMACdHqZXVMJv5saBlktlMVWjVW8x2KrsNycmLzoCMStxtT
VIqrvC+/SdesCqa3GYCc2Aa4wGSVgokE+aaYgnRBTfqwa/OogZznQOsH6s2gMd7+pFAqfYgWAu+2
MB2geYt4HwEstcoS1aWjWCkR/kPZjCdp8lE9BH2Tjq1pZbFGHUGrMLinRYejYBG1Usr52mfZ7FOr
xut3BbwTSnJlrrmPkxJMAf3LLRdNdmoOUAhoZj9qX51LM/G91LIvXVx5FNcHb/opE3EAsH6QgnWg
Lk8mgyh2DzrCjWnj17EQMfgYOIq3Sm08iusbRnISLA4e/VZf0p3lWxPgJ8HcoJvryw03KCI5TOkS
u3+9/QYuY2c3p95lxp3S7tSkD8F0N+5Df/YAgnGr9LXiVUVd34eZ2uDUpa5oOfSDEDtxbQL7vtzb
lzXkUrPBGD6YUfhQyqKl/o+2aYGab2SSKaXh9YyfpFXazpMDtgpgDpY5pyBC6tTVlXS2zU3UU/gL
rMa1bp3BjwlFVqozqjLU+qhAQ2xuz2acQlm9ZsbT7WHSGQ9BhYgUFccnivndCmjnxHUCbW6CJxlN
2OeLLv24GFLXjkCyN0KDHe+p3N6q3HRW2VCoryF4BmQMVwgwFAD+ru6sfkjvLYH6Wwrujqn/CoGN
/sKh8jMPVDJrkgMhAXhuVL1zy9QKPLrBQSNUni2nW8ZQ4ClAUKWDdln2lkMCli4zRWlch7R2GzV3
hN+bF4HRrAPQNoNGa3DMFwcQmCNRbKmV/aLIlj8N1nacRuG2vd96oLdAGuVaCuQb01rNTPVEjxx5
8AC8UU0V9VBb03QkVeJe4hxv7FWUvofcwR2U/bot5fe1G01TVKp3eTeGW1Q+VPsgGyJPT5I3FqPM
b0k2Udlt49KliuVz76fwUbXsDTXPpfuxnllF2u1up88iqjhSG3jd3NZf8M0Ux0DyfFzX6gr89J7u
x7rb4ZgCwt9qcm+VOlSUQ80I97gwLf2OTFSxQ3YoFPprRQE6ijqgM9DcocRp9x/fwz72R32wB2c2
IM70eqa39dymS173HcrrAPvinO3MEjHPhTOowUE2OTWNyg8OY67+vYkYuIM/RfSeTQoKrKiOrNQR
NZRNWrOCMDTn5hwluDapt7o6fxlbahXIl3xT96geKg6qV11jEEa0UDFV1wGom5GawZEJmlLAM2Tr
bGhHsE+hl8ql1K6YBwjIEOUBdP0SLGpbwCbtFY7rw2vpZEulS7rnSUtiTIRIMmG2pd1HHvuZSfuf
/mQvjDreBlmKcIyhjzRPGpWZ1xKek+vdGy1Xt9VL4/kiqit9Xrhu9gHIFMTeh7tb4M7I6tidhOJv
yUZviykXsatamr+dJCFLCz68c2gvbuaZRIbaTA4d2xB/xi9TpUrq+V0/3NEDgp8qldyT+0roCOCS
jT466HCtWj55gw284heSMB7UySbQ08LN26A6PVcSMtSb6XfL5Om5RMLkEZidpVVF+jMEl8YdxHPF
wpc4o0H4kLCNY4Qg/xjEIJG5rm0D0fCIV/daiiKwApIWG2rSq5RsIAdjm3TI6vubLdPARxzkkGlm
fRp4dAMBPNCs7NFX5pfprSkUcNso+AcsG4RivLYwh6UBkpXHPNftA3eUx6AH9A5gRH8RFGy676Ty
q2Yx303Dyt6SbyHq3OPONCyp16pMdV/VP5gyPtPdnNadcZQtutWvLeoDE7RxNCo2e1LLQove8uQp
+26t65xJ4kMBuInVNUXcbx8UhdchRIG0NEKI1DHHxBGlhDS2XZ+GLKh2nfxoY7389KFBuWWHehvH
5SbOlLde6qAmKrgjT2agE0trd46vtDu6ujWFAmpzaLD+7s7UPv5gb8GLdN1NUi1emx5tP1IfUzUA
KXFlnMg0piPHERsJNmoy0B6uos7I19TMhfG9Q3DRHZSieuks6xQHTv6Q5Eh4Wqx4DphWvdSjkXqj
X/coBISXmhb/lF3qnBosi5dcK+98FV5RiJopHPAzkOP5xn3Was7OmYAgEdYJAnGIHBLKVwdrJzS8
kfOVzVsHnxbABlgnJ8wDb1JxbxVjgNJnrflxe6fTol/hqXPzjCHed92IX33nTXs/ulREqJaJBPn8
uq0EMxsZLRt2pZf71vkHhequALfX2ZJ0l6D6As8naDlXbGR4AWvgdRjM4UGpRHXw/fBbmkXpc8an
E4e+4T3rgvoJt5g8NiTPQNOJYwSVKtTx5GiGIGJMUq4tqRmrqrpM+8TaSLzerkCFnAsc7bTL5Add
JVkEjXoUiH3tmGyUANOHItppvoJyeI0Sl8ww7/T4wvCaOUwsZOsUfHHgYkmjQ1taqB2lHkCycBnW
vES8F8mZtDlWeb6XMql7W2ZngUYazh03dNDxBOEqKePhTB2RiQW1qfMTeZCJOrmBqopCxdsrnTIf
ifIoAlDG0JbUS85xDjbISDNd0IGsDR6ghCGsBM4cqYAGDZpNAWgKs5LQoyYyldh5avm412Qv64aV
0jN+yRuePzim2JGX+eccLGu91BSty3GufB6j8pUSgAxEsyj7/yWS+hdz4ukb0kwayJEDMChpIVhh
Uf69UfOpO+khQHjXwZR7hOrvkCdI4gZNvO9qsESZSNDl2HQ9sXgKHibsQGrG6ife6vziDP9QF1ka
243wDD+SZbLSBTROHvDH3dSlaB6HEnRjVRhHL52OlFfd+8GPQjdPTOfiF5DFCzaIAXzKUJ5AqUOI
/UeNvXRtvZeGeKtQ3PLdNPUTxOvuMjNpXnDe0pbKVHZb7LWalxD178Kq+CNgm/2RS1pQzNm85ChW
X4FNvdzQKNsCL0vBwkuEIuqzWgU/A9H0T6wFgDgYxaHlaXkAgs0xhLnnDhdYtfFhXq/Ia9S6BPsG
ANS+dNBwGuGEcbING/34t/E3G7JuD2HJtA2Zbj+BrsgGWCwQBt1e1H49utiQjoe0zxrI59XICCsl
gWSBxZQdQMBOB7KlYV27lcWndZNrUEe+OZJPH9mekj6rkNc90da5aFXIz5nd3OoG7YH6aCMtW7c+
6fnnuFHOcvX8y7hKxgTjavzbuFKvw60jQmsRpMZrDxr8Q28izpZUTQXGavCmiJqbIFkacARVu2w9
9wJ0tKmdCsRNSm49jqFj7VF/FACvC+eo0ad7bMdW5EsmIIUWfuH3D/NsmvX/+ao0E9maRiZ/+apB
tD+DZhXUQfQTB5kTXUAmG5GCIfxZWPpsuXZdL6QPOfPfF9eu68Ufw4H1Mla+ZkUIxD5YlqH/cgRk
Y7KsfMFPhAQw5GbPaWRmGxWc1RImjDo9Q4SrzoKET43tpTuibPifPLtcR/uDIV6ANfsYnXUDct6i
DBeliIe13fiqi9Oe+k0Zmb4BUqFboqgM1XRZylfI0gQeNWPdnsBcBfpMalpmG7kTxKeOs3POPAh2
Tw9WLB+vQp4f1W8V8sPnhPtn8hmHoNzLyigIUmH+//3XGSyJjiPeTuB+tKOVg5zKkFXsW8RUc18Z
IlgQJ2jcg1oJdU850iZ8eAEm1PXBVz27aUYD5lFp75Hpnt0MIUZyu81mXN0Uw/g6m2iM4RQG6mXs
gujRSBfGlHXAjeGDdeLZ5IN5oBYY4iDOAqLgDTWztDc81feLJTWFBUraQmM/msRqH7lVR48TlOHi
6dNcAYBdn+YCI2Wx0YVTQ1tdx6v3yqoMuoZ+GTnpsPi6+R5zVG5RD3mjxMStnWx4LvLsRw0JqTd5
EbNxvkh/X1y7rhfkY1rFbdS163px8ymaYDMAubNpQ1T4GWAwd4VWroRowndU2oD0YKjGxzhANquP
pumAoBVqYxsr3QBpzk+gfy1A/ROVz4GRvucNJG/sejXPUzHtKbED9SUsdRDygj31rA5N5ym6od0h
y6zt8QSEa+w5mkuKqIAL8Ij6Jn+HYWBP5gZMgIoUv6PSUBeYh8rw9XeMQQQ0nvwdbcyKJYK+5XMc
x/PvcMBhk7bqkxVOsVuBBAJMRuODn+X8ADIsfqCrqOcfVwgrxBBGzhvvSwc50/ik7R9uQ+mqkzPR
VRI3+Joqh/J5l2seSJrCnTIW9VYdU7CjQTt920kb0pn1Fvf0x1Xh4zFp/WSbxP3k5ZPg90EIRWJd
67IfoNlaaoh6/dONQKGmTfDCC6VHSA76d+bU+VtInEyepjjWPAioyU+DLN26BFxZZKOi7gCDw7lQ
DSa3QDZxrvucT12/TbdD14AX2hSp5mECeTO9QJIkHxbgWtG39FYKVexGuiQzPjW/9JZ9a2z/p2Mb
OdXNmWZOs/QZ3A96PG5zq649VCOouxxo5k10vVIgITXb6Ap0A4AHXG3/Rz8l5rUHIHa6HhM1O2uS
BGiMa22rZD4i838cERyH/6r1sUFwH3Zy1VESvY2c4CdUnps7RLwr17S76oiikmJZo+78FXAM1JZ0
1s/YKX4USLI/iaHL1x3H3aHl1oerUhWza6517Ltl4wBrlL/aNmAXnwfqJqnszlOHtn8y2/Zx5miG
Q8dqdgEIcdpgr9X/xaGXM4SROc0zMCSEAXOv5xnAXPKLg6DpZABJ3Cuag033aJ6+XFWZY54GpN/+
2ksjOtnbSL/bWCN8q5jKd4UKunpoiTzG4dhebHEaAmZj46QbFwXRwGPesu6xs01twQ1D3VSd3T6C
jLj28DIcltQ7DYO6x9kIRJuy10/99iIUBOUxK30kozZPZuTxdFZG8Vb7hzQtgKq2QYo+ZOyVWjlL
ozulDyxEfpnyDURMPsj3tdCbfZUsXuA00+2oVxmyU8619H6MhPM0FcdRjgHieJ6QWjRhZnJzQU0B
JZ0VB4WDpzMm7kyjU8YeDI8QRWF6ubL4qLyFGjZBIjfVe9CF6V5QBtbWDgb9aHVpu4yMLH9pGu2B
FoIJg/Q0+RikGgm7L+QglE5b2zKMIF/slNOibRlfjBb0Wqzmpa6U6Gdpao47mV1475vQGWpB94po
fxI8gTrzB3mYTnFQ8YZ+xhGFrcBL1e6CHNLCtZwrZvqXuSJAkD7NNdqg2KlwQ0+pWwzMAYIX0bgY
VdK7oItfKSxHpsaexqXWhNn6Fq8DWftWBFp7/E+DADG7w3kE/AkaQo4RCigfBkOJH5gfvIZNCSiq
NEE1CFTO/TN1kUVG3rZBhIz1zZYIJHP/6zxNmzlnEc/z7HVoV/UguuxxaMx7P/5A5ZpQxcNrpUkR
mmHQVb8lN6hHLfJ0jfLOj6QbYplGD+BfgvU3UdOP3BvNpnXxGlVsLUqCI/a9blGumGkvYCacUD1k
xqtCmvvYfNLMQTwgcF4cm5jrLlcm9Xth9mKhO4GzD3XLwYOP6K20tx2kk60h6Td/zBpM+bStNOVj
VoY0dzo6n2etKhVEwRUPPNRj+wvc29ZdJZzhJQMdSO+Mz47ZIPELRpNFbhjjS4ck8Z9eKkJO2zSD
3Ar05J2T0cbJyUc40A6ck25WzgnKhM4JofvY08XkuF86ctQ2uVPlJJtbhwIJy+scZKapEb+OvTLX
HddCCm3ZqyKCLAnqeiYznla5nU+Ixq64X/uveYL1PGgUsUXOLH7Kih7cAehHRryCLF8SHzk0X052
BtK6BAi0N1/pUONUKRcBwcs7DfQN84QFIoyD77xGI/s8oajaE5IF8QniaBOwwmI1ZnH9KFQxnFNT
ww67Q7QU7K4bU08BTpFNPAgNdAMNsaOg6XXQCF6mM2o6Pw9CDGjZFGeKPNao44Q6Ixj146HIHruY
8QeGSvVOhjA7O3oHNxLfkyu4xhNEdFm/JtfbSE1GP4NU8AcjfqU+HrWap5v4cYb5bgy59iyqxrjr
kCOdsc9GBsksNQ0LUJq2zr3eN98IEw1Ev0xvOgbqDPvyu8p/0Ogs04y7rEOpBXnlHfI1Da+Kkxnq
5RZnxEw+VC2k3Oug75Z5YUVekKjmRQd4ZTcUXQh8MMA2MwAnY2uEJEtwL0r8zXVAPXHjEtuJMg8I
fCs6mmJ8UlEDeFAG5M7pJp3yzlr2AqrsdCsPOnKuUCud3dRUqC50escXcrOgSb+xk9ylnY7VMsMN
eVTvaHuCVdpwU7WvdrfeETf1pyb10snakGOp98tYC+KfFx0PU5a6MQoaFq0KxUaaUcQivqMmTVGr
w0eTprg1a5lXuzX/+9ih5NGiBxj8GLbKPzWOoU/Q1+kRb2XsLlRM8zgBHrWsQtt8tTJ1VeeK+VO6
Qv4ifApKuDrSVbFxyIQCV+dWgQIMftX637rGeLeYof7qQcCEY3BTTD+skSXPOVORMfS19BSXCTZt
nCubQNWDU64J5Gp+j4WejPprWpSxYfyCwNWPqXemYxwXrcssq8cbyxh/2ipWdeyCwc75qy1L56kd
RLMKrVbZI4hS7mLceGvWONqFxgxyjCnOOZYmGtMUuoN64MlZpOowHyprg3u1qRSPY55px0Le2nTY
RDi3XClcY7OojXQL6+mzG9bHZcuj9NL47eBBi1HxJo7qPrVOdr3fhD+C0hQLc8QWHZyN/mEYs3FB
HQw12BEAW8//aSQAs2LRZa0l79qnQaqjNEbiTYhenamVyewDtvxYnCUo0ECWez/ECK9QbycHZEH2
dYBZ1oFXd9pTIDIFzG8jjgBQoolZWa6BNh82BXj7XwJ9mO1lkpRrf4rG2R4iSjXnxqT9T/8YaOHV
hAgt5LiFKI5YZd+A8gIjKuvi6VIViLY7OrcOVj2yoxYieJ2TTFqi7UxtqL754JfeTDWU1Ssw1T4n
KNmm/6r/OBIwcbxJomCt5ppmeRMbmGcnmXCxqhZPujCB/NFTdsD6Gt1l9OfzY/XsIOy8CLraB/5M
neM1IGxHptccfk6VQAa6ZfmTKYeXZvcxPFZ6VDLGHe6+zK7dxBczsXOSVvep3fMLqoX7XekLIWuA
h1eeNvfqkCN4nrSXybT6gy/rBaEKEWePjq492FEj3HhspjUz8wSvTiAqZRYxqhE/y0SnbchejFgY
/2KX/vSXmCz24c/BL+w24H5aEopTHSFXW6smAMIEGuUGUtwgOF/OAFBFEcCMaWu817DekLNZ9KBM
kDcOeEQjD+DAcmGm/juo2lJvhg6mNrSL1I6lHmXfKA93s306NWooColUu1g1Cgga5IGIDlBJkRl3
YLp9pONRxhLQOpiTX7kOBMU2ZCTnqx+1mtQHf39vVZvUt/VjxHHLAJHhWU2O4m5pYnYHTota9RVA
E/piTUbj2p1PyGJ3SM3OfmD/sHbIRYG/sfOPZdZ2LtiQS29UgtFZdoYfel2nT24nQgmGaUb9mHy3
eOJDdEBaajnCFxgxt0vccN4gR5CTKWeNEe8Kxn1uOCBhiIZKIBMSZOu0CMDeGAYh2yeSwjFB+co+
I45tMNnCqZzStZbgLMQAcbyAjuIFpO8mOJei/pKJEXe4nvsL6qSPExKqH86RnyiLvofYHvV0as/3
Rt6/UAso93m6rtBMVMhicpoun2p/0YNNQSxeY3UAVQFAKkt/RLjCU5Tmn37oR5xQ9aHw+lh/Tc2i
ckVe9FsTu81zWyhAJMUJ/9EjsKKYOSg8wa8GPMRQXvyi7DzyhVbMhy8SYxb5AmSdrXox1qc80RZR
p9TIJpTgWLVQZutKmxQW+Xo19wJlhgdYjvjvfrI3RwU44L8p6C2khCirsL9oQZIMoNdQ6svXC9ht
yjtVB4OhIYlo6WPUfuitVj9QIxJgAnda3mw6SRwMjszybkJl5+xPtv7DHxsXPDw6CBURYmq/+qNi
BY/av31pbvoq+i2IsaFeWmNiV6mOBZL2oPMKLbV2geHEy3m5DnosOE57SeLJ3IHFCswqchkveTPb
yf8vdlbb5g6g47UlgMam5TX2oSvnt8l3LVOhwID3wxbCBeYjT+ILOSQm5BUghhCcU8OZ9noO7gIh
V+7MYNBHDv81EnW+lxoSYcJKhlU4msUC+e3qnj6MrG29m00xIcKCTVbrjYIViwG7OVmwIH2q8tWs
QbOQj6VxjILOOPBSUReIRYU/UMjqhX4+PoOlr/HaPkw2iVmIb2Ed7cmhTkuUWkTsYyTqsdRFK8ug
SrP3EuhdPZeokl1HBri+8uIU+GW1aCYre1daw/VZabwGZQ96qwRoGsOy81OgTtVCk7AN6dGFNdgB
CxatqPaQKg6LFkyD4K+9IxMVJl7tHYpg7kCpggLmTvWhRfbbl9zIRFdXe97UoDm62hqmlts2r0EI
vhhYvUtTkNuAkra4i0NQtPS2v9NM4e90K+GVi6STWbmfr/90pdHkT1dZYog1IJ940YRGemoa/ZG2
kNTq/mi1GZv7wKmQkSdtRW3Zkn0pyF9WWmWjnlRWaIwhCrV1AK6XtzdDDD2e2eZQFJJ8Sn80wHSh
oujuNuZrW+LUC6uLzgoocB6MCPKfmm+DttLU4gf6gBz0gue6D70UmDpQdUBPWL1QiwZFeQTEuFLn
y5vtv040aYV5iiOQ1MtXmIlYqAGqyiO9qOiFlk2Jvopt0PWRx63jT1/qjEpDWymqoaBE93cw8c95
qUWFCEMLtWTg1D7mvU1uGYOr26q+/rgdlMioV/T3yrP+BSXw6pFOC8iZvKgOJLfpLyT7QCf40VdV
KJOQff+HcQ50djdZj9CyUIKL4mMt6X0B/kSmoZy+sN8z1qqomdHDi6zVWHcdjlsNH41T0oKsFMcz
E0qeYQAsW6ecwiIul9g6ha+6gPq0VHSzivoN6i36U8PadG0USrJLuJMfydUxzU+uuibenHpANDRB
arpQJw0s/2C5E/JE3UyItmlhhO2kbI4Wcl+FMOyj7bfiW1R8p4N2WDraPtIt06Vm4RSfBxnBm1k8
tRoHVXkPsh9UIzfIlo39afDTFQAn9QN9JBkkWBwNmPBGDVGH5oPS0QVkAxBwOcK07f5kOck8Au+i
+L60v8dJHW2EwMk3MKUwn69OEdgNagf7GKsGX3Xz7ECqAJIopopKUNCH29UwuEoyDad2zD53AGeL
u2J0+lOLErivI6yqGKDryBFDciovlLpXulbvUe5k72lRLmXlrDRFymjvaU0muzQJ6fWniQbOS/V1
kOgBHuIgBwWPHFLNri25X0delSAkj+t1rI/BgWyfum8+kAoDU6TZb+ZZRwj0eHkA1r6Pb2GhNbeT
XuB/CoI8H20HEive4DS914RQAekkYgBRYJdPUfFDSfAiLp2Gn0bIW28VJc2wHRmsi8FR92tI+p4W
KGXy7TULLMia9qzptZkc/FDRkZ7N461toNqkl/oLJS971+A8OZoW0CZRwVeEYVYc/cONmuTWMj9Z
JajXXuB+8ILI6n4Bm+pBLaP/dbX8++IPn6KMI9cqymat6CieBnMxSjcADzlbPELJSoF9GTWF5LFH
eNfcST8yhczMzrNd+rJuBO1sAc2Bbj8VYnpoutJeQPY62TInwJMmm/gDfm4GoZFstVAF9kX26n86
d0GSr7KyikIg0nr+Cgl1A+I4UOSCzPVrBxAz7mRFCrlI4S7f/7CBzA1QmqK49A3uZMS7+/tS8Aih
8BEYpxQSlxaITQHay95vHp0xAu+M2IETKg2OTMgdupyjxh1M79uUQcIVfLTZOZAIM8BYIHEV8sRr
VUkZp5bq7Ee9PFXcbn6LVpm61STJd5Yn/LkD1W4r0TGZpAI3pJ1L2vAcfOC+7Y+vDfJ2a2aDuP4v
dvLP1c4LZDTd8LE0iNSxniOdI+MhoRwqqtGSyHquhzJb5U6vQvUyYXtyZZmBH2DiNSPTQNK17H2w
JnSo8B2SxxHsM9mjqppIN+EmhNbiuOBDOOySpO9eUgh4gQxBb0JU/6rY5ERSOIScNL0cdmPY5k8Q
sXA1o1gIAd5d8I+yBZSTwAJiMmWblkXkKS2ooPVJsoUWuvXz6lvZBYj1pK8pJH5YdJEXpv4aJ83u
DMzEhz8kGz/NzZHcmP1pbkfOTb66RF9c5wZ6MXMd1F6GoZYvUQatgGwniC5t19TnWDKyUYF5KvFZ
Qa8r2KuBGBJisM3ZEBUCHyDhncJ5i3TbQEXIpmx7XX2+7cs0BqCsH+O88DvMBqjeJR+hEAHwnL5J
paAPop7OweYSKoyWIRV/bh6GlPcBItg5KHm1Thzm8VBUKMUzFNAqVdgOjlx8Zx3+s0pI4+7Gwogg
iseWCIyX3wWKUz3QqVVrcpsgfaGlgD7R8NDMDTxAcNPlcD0PP4Z3ibZE8tqslPQSVWb3iK9Yj0BL
3kcoeX4MzZZhtdP0O+o080wH9HEI1tQrgrS66wG/cwded49D1/RnlKFvqJMGDEG1VrQivCeHKKn+
NRsDjxfI3VQE2QbAOuTRaArjAdyn4OqhwwrZ0hhSVXbJz2QqBzVf9nIAnYRsbva7uEC5H52SzLa3
1kXd6+UPxN5CtymyYAlVQH9D+N6xCj+aBOmlXhQY+Rtq3npnMPB1rGIE6loHb96qLQY8PHV7nwHJ
cNfLllNmzmnsVXABo2zVjwBlBwUUbC3q4Vd5MbVLapLzn+Nv9ut4MvmIMrqWEYE/qM7yxRg7Yq9b
Y/XMhnuiXAL3EbvzeRUuiajpi1eR3UdpmgKMl5aWulInv7zjQw96PPyVgjtA2o+0ZtJiGhtgAAZ6
y8Z/VlcdHCiH3rMWBOcIlBbAKJkB0ofD8FOF5CMIjzjEwxlbtxbWzy5CNCG20vjbyKJ2aTtjeB6c
ZPLCAsx22LXidWFlCkJNfnBfjL2ycKZQzHOi4HH8mUzGx5yMa5/m5AO0X+a/ooNX7UOoF+8lYg17
ir9PYa2twxIwVorOj/HAIJgZbSmaT6b/5B/jtLtQa45ML5cMGQjw0+uHWmZcnDWzQYVa2NrURy+u
Os4ODYqGDpPlfzNTSMR1/4+272qOW1e6/UWsYib4OjlLo2RLLyzbxyaYA8D46+9CUx7K2t6nzvdw
X6YGje4GR5ohgQ5rqT4fPBpRQd6yl6QEbqz8p4gUbFGKKzpt3rUMnF2Wyoj8SNCSAOiy+UWqyj35
otFf3NOyN2Ma4SATr4MQ/W44P4AnoQsfKtXMloPGbVmMfrqjoZ9U44ElrFvQsFAqfzGwQjPdIXZY
3qGkYY/YanCXg3djvp7UR433HlgbuC38/hOQWtiE2Ovgo5Lun5YtsL9xKwW6DmqIdbUPHS5lCwxo
S3hfgDehv3bIWYNkFdsnOxTV19565F2O/BIQYXeA8Yk3GrClXmMfjEuGUzzFZY3fRYQuTpL/H71q
mpeu3FgzkAuxzUQAxRiAjkXFspM9VCd/RB1wqEClSJ577RWPDIkybsgnUZ4DvBY4U6uAGC8zZarQ
NEllfgFMLBCKwfZcx7jL0VepS2S/xHfAmrZE4JvplwhWWtMeiIaWmh3VhklTs7OyNmrdcicyE+1N
g+sB09JLJnZAGkZgKP8wpFkOLlukKWSHnx2uHimqFN8RK917hIWF8g57I40CgB7qT0Af2gaV+aUQ
5sKNeo4znzIx7TzdxwSWNZtEBsgpmnp8cUPgz/cV8Lsp9uEACMfB+fNZq10EW80sQbh8iL9aprYm
hdF13aUWjPWZLEHMEy2FipokrJwsC2N4t/T6JP7aBnxD8ZZs1D5a6gXjy1pBk93WnC3BPDWtSa7/
ZukMXnYYW7BPgw79re2M5imJowSng0TbCsHMJ17mrxSN+W8KFNBpXOxOlQc0mMUATa0/ePg3hdFt
zSfXKl//ovDnNSC9cUwQMEYjMxDWPFN3LhKw+cCPHZBSizr+PLjhL1QTev9BNxuwY2L3bazBpfVJ
tbDZpOqqU8lNlbz6yqvpOsah1IGFdvNKqgMQjlBN7byRapuIezthwbZXNHNGuzdxZ3lB6WBzkb2X
oY0HiJxA/4+3IhKA/VVaiTDwywc7+/mfRra0waOkcDv/ZtR6OClFyuXvleqyby5kRL7sDl+xTyvN
Rl2Ob+7AXv5Xo9+XR0bN7TPNK3lIT6NOK8a/WaG4tWAsOKPAbdd5wOJtPBuQBoGX7R1RaKdpiCBo
jr0hi7akQy+mAD6GK6x0aUWxfU8yu26Tcxu1u7rillwHVolexSA4zVZRFhdL5B4BfBOk1uLDMyfI
dWAqBd6G7r/TQ6cGVizJppO/qXSAqelt5ns3yUgHdAvqyXTzQ75J0bv5oaHbuHfGWEUon0mQdEjG
iB+kQhaogja+9FYNqs/YDUmmWLeTBjne3HPdZsF6lFbqFf7dG2MIwh92ZGnDA1i2ABmjRatCZ2xr
qTKBgY0JsNC0allbMn8qnQp34y7edqpJijREqIETOWIXGhWJ+w/z3osRBlcGXWAM94Al2AZhUG8M
UJWuDKPCOddFPxFvUvMCysF3fIw2BwiqSBlfETYGgWE0qqWSQVeT0J3l6LwBiUzMoxUnFCBSxskX
QK0tMrwjPg4Ogr/9VTTWYpDh+SM2k1zED3TamI4cfgncUgcfO1QnECcxxdnPQZOgRvQCcmHwsykN
GiaZEOeg5JMPOtSMWhosYuZ91GC/NWYfLcgi9mTwpw/ScNV1kI8MFBIofAQ7ABGz4xgOotKwuAMG
m7j+KVI5lGutusyVVpOg5IJGpPqn6GYolNYYgCZA54m7aUzZHmWftEcXDYflgt72ntmiD1RDXzNz
IvRnjQa6P5WQpslmUp+UUKtZBssPYlIj07odflleA+BGdGcdq6IFfHFWArBPA039Mcd/KQI3H7J7
rh2G6w9C0p/G4K5ZmqbFKgmEgDWK162Lo5AGvR69QVqNFLkS0UuKU4+1ACJPuORxnYPBQY0nE6Xt
JtpmslUOJCESknYE4LyNNwuFq0++J53ZZvb9YUEANL2IKZ3TtHWwsgH5LdxB/RGxzHx5OCjJTVkV
6Mf7cwJogegahFWNHC4iorePqNTICvhUQHqwcONz9QQQroDqN2wrWIyojNo7qnnMDR15HkLzSpMk
Qn8Q7ooNAl2zRgcNGs0asw+Ht/KscXvSGBLmLySgCo9tZAGdr0ieE62KroGXXi3VI2W2nTiUSBEj
MTkWX0oFGC3L1N7SLOA50NxWe/2ZhspHDgzm51LXUE8IH8gMlV9s5aMCsOMy1mPtqRGqbxpZ6jwy
5W7I+IicCIZh6AK1V3wPAx9JOCWRbqsv4rqtDjQMbP+jPoorxAP3voMphy06pxjPLG3YNtQjFYl2
4y9Wqu2wPY++M7THIwIm48uoW/ISuQ6Scgo+eqzBapWG1kttZx8twzHck0KgLFHnAaj2qcTH76z2
a8CDdaVQk0VqXBvZNF9BF1uvLE/6KCONzH0MLNStH4r2yssGTB1jbn9rAzYbOUg5fC00Ex2buqlt
OXJYRmo17gYMFNbaH+p+4aMT0HugMffCoyWSZNFwnv8wAKuBpqMexFBZs0lM19triI9e68BuFlYI
oCmlwRv0Gwghm81YDN6+8wvvGmAfNWmYXjppzD5mDcEz98Erwh+JIeQCeDvliY7wNAzR7v9hGKkh
neg5B3fIp1mynaDA0ITweZZswRxuPQPK/uOsYf7Shf1dtdlffJAAf0mbbaWSANHIi7OB1oUFDUvZ
VZsSvEZbokAcKydf/DejoYldQL+llYi2RYn+6FEBA7jYy5/oHb2oO8ZB4/HSJCwBmrViwYwNzYBB
DcAva+m36NXBQ6iu79px9O9aZ8gXAThqd2hsxVDJEDUaL5bxiySOjVbDhRs39sbz0NqGmwnwIf9m
S+pk6xi/HN2xTm7MNqKqBertUPDs4k6JohAHLX+/RfTuJictYKwgXUkygLtPurMBFw0DHuy7nAws
5TtWcuU7T5poOWYgD0Y5HQNjZ8BOPc6D7cKzdXbCzznbtYHxSCN6AUfY0C4mHVIPSwu1hLU4fJie
1cktcig1+hVbAzSlN9+OWmBWpKWEMz5OC6RDOP5eZlKq7bWO/2dk7fHcSU4oy8CLW5bJ6sPbqKvW
fdYCpCINUPM6Kyptm4AVSHt62/b1Wncyd//BA70tyfmfL/IP5bbQ0N5aeCAf1qL4qAd6fPSCOj7S
MB7seGfxek9yEtEkvThKbdb9ZEoTn8z+tsSsp4OzmxabRfOKn0xBepwiJY72LtoUWzp39r5VISKl
dt/0Moajfs/WAVKWco0wyE8ZVcF+ng+agq3KCIDI0+58KBz7gw9DbcdNN9fvObbrajff9IwdDZ5c
WSk2YxwP32oNHNk966sr6rYRRS+rYe/3A7/TagGyu7LQvyIZcy8VSawySnq9/5aVYONym6y6BtjJ
bXkFI15w71SkPqiGAoCboPRuj6wiQGwBKr9AHj/74SIEA5Z78TJrxAETUb8w+9jcNiCeCjLWbG0c
nV7KHmGBGhSKJxp6uXZkWutdGzDEPfcyX4BOVXuxCxPP8nz8aRd1+AVgPgOQiqJ4RZMoNx3Xfmig
m1jp6ob57pGGAWDiyWOslxl5pIWqRmTAcfPHQ2HkJ7C3+FPGjxJ6SsSLzj9R/o8yfkoEVFZUkKss
IYn8qpy0aESqN0PKBI6oRU5KGR90vXNwb8PFCV/T1iKwwunTZ4ERLwc9ao8029XtXWF1ybXNU+3Z
zs70CSoeyLvOEm80Ioe1X4M8Vf0tUOby7pBmDbd/dzj9peAwQrs8qB9kvBSy6s5uqtvocAKWcxL2
m9LO/S+NVebbtGmrXetXwTMICoFIBAULsK3g8Cj4HVm2zLaXniLyc9Lhg2Xh5NXO7Ypd6rX5FidM
4ylvm3yVd3owDfGlklscocYVTwzjyUiFdSxdXi9IGafo+NoKfRNZvtEsRYLAU6P5V5rMLBYDwSaR
JxoOovyH4ywRIyBzsSw5Fn1QvTs20Z8eNF29FEPnnuYXqwSpEw0bnqLYXUbHrGRlizS4ep2nJx1g
CqLnEgAqnyZodpbdfM1ymTHtoCPNgmsMLqVpBhfUCcYrFAszkPmYKKobZc0PVqJdScWILJTRVWa/
F02DoK1AS8SCZlxlJ5TdpMMQlT64kX8lr17xhC7x4thFkp8Y8r7xit5OY9S24ic+ZEvZmvxEsvr2
jmSiRu/9hmbMJERVceQfZuXZYpZ9clCPOKLyCmvEI88EovJYaXprVM7O8WoEaAGS7Kju1LwPyr3l
mGyFIwYqym00fNQW98+OJ4tnxGUntQxFI5MaWZEaEEnZpCaa6IO3KAfSJ2IQ795K5a1JePGsFgWI
jY4sempsXctYDyIJ7mij76dusUWxPnqJ1Slg2uhDA/wOwR2N7IKXk4ZOqBI3e5rFCanc1iCEXlVW
9MEeSHHqDgoc5p7Qv2OFBu6naA6N2+FQ8EEXB/3hvbpfC2PjmCe6jqa83J/eRW33/m6WhX+RabFV
H1JLrOxirNaU4gxjG9gSITcvyEeVT7VkW5JXbWXuUBVdrVuVLiW1sjeNC0cnDqqleLkE3RowC8zm
TAEZipyYfTuJKDxD8ptIGioxIAFRSEZTxKb+PSRdt+p/aVU83IFsoEZyREFj4qlQLz0nEmfcFtH3
rnU71nU9CB89cB+N3fDW4FezsIRdXOYJAJo7S2Gh8QyQcXm85SBgPgsNTikxmQMC5uQ7+XdpRqif
9gzQzDsGLw9/zjYostrnBZ54ndRRUKe1BfDABxBNRAjuTu9mWfgX2ayXV4m7t/G8sFq00rT9lkpr
0eo0rpA5L1ZTRS5LcIimt6CqR25JXmzh2N6qdapxFRVhOemRhiEbdkrAQMEk52f0U3XrKNadhTZa
aFjKbeC601t6KVwZnt3EfNeJdLTGLj4rtcpHzywH9WFQn60/KJKOE1YA8elzxKaBdpCbnrcPe62Z
2i3m4TybI4Aydb3SrC6LdlJuBT6Y51W/0gKcbgilK6AjvOulYHsaOlF1SpxcPoRZJx6MRqI/obe+
oFON7T8ZkYxmb0at5okHE6eL/27kphpONbKYVroZ0QWQ16hq3i8PxGOPYZBF3wYfCJNgBo4W6h2+
ByWKq2/v8uq3bJ6dZf+ml4Oi6zvo7DZhbP60Lc040jcyKTP9gBQnokb0hf1zNo7a91m9RWKjQ144
AXUlwesR4p5rhsYFREhAMcLJQr3MYstBTchvySw2o4k6yi/B8VN2kbmmtIwFmKsFNyp3ysM4fw7n
WVJG8/c4Kf93W4f7wyZKKtC/J3l7AJejuRBWkz3h/wyaRmT9aITq6OzJLfI39NBlZ+D3Zk+VAOWF
DtzvDWnM5jSL/9TfzIf+h6lJbPxdIOOBYDBzBwDUBYENLEcSTFKF/oijYXNghbP8h46Umb5AJXu6
y7T86qlsg0QhYBZoyOa4BQAa2so7dcDgOyGAVCmGyv7LP1W1XAemIraIWYmyryrjU3EXU1VfY86D
RQ6ErzUN59KvT3oAjAPTqdLLZPq97wCsNKSVs2xDBnq/yCmSFZD7gDGrcQOwdU7SJicXUBonjzW/
tW4ymkUVaYICp4YtW6DxrKj+Pw4zbxfp+TdqFrA82/FWYW7+8IF0vps7BGj2pjupdTVynGbyy9N1
RU8TCX1rOhbSezWC3iAr7O/NsE3uC2tJA5kBOKNVL6PjAB/aLLLdZ1NSJB0y5S9l1eiIA9RRzbbY
Mzhb2evpS2VHFwuV6t9tkdgLDeU691qOL29ne86KJqKNX7DqOzA60aBgohs+sbLh3gMx94LmaxAi
iyjxn+sB5yDhV/+L56Ln7XcEIJhnPJt+uwfAtnVf5s0SfAH6Ba0kOHNJZMYXjJXljmYdntn3XCCZ
GRbSXw6kg+664QhOgWtZFzC5uWntRr9MMnKDcsZ3N6RCbpjDbRTtr+lTyLj46aZp/th1ADHOSxc1
MIbOX9NKn/4MaMTVlzhnRBfu5T4AsFA+QJ8C4AsrD33br6aGnIYzcHuPTSU2L1rz699cW07GXwHF
89k1M3x2TpPqrUirq5b65avp2+NCtwNx0X3mPWSJe0/yqgP1eSh6IJJHTvUaJgDtlgmwnUowSqMq
zUNOCXLT6t/NS1awByOx74ukrl45ztQbVG9bK7PQznQHHW3pHDiyqIvpEU/lSQVS+uje7aabLBtN
58DGAAy4qlCJ9CxZhwtpY9XZiwiSYtEY4GtCa0X/0UMskk3YO8AVFzEqhQDHDoxevIviSiFcNd19
qN79bfZ/0AODqp8/2ZqFDZuqZEIQW52L0P5ExUf4o5YPzI6WHID8cumL4RybXnVHk4CeL4CilDZ7
ql0q0tLaMBRsrmdPgvdom1FFUTdPU4mTKn0CEt15tES2xgaj3zZuDLo9O/afjRS7MKDP8P8YLlui
MRd/rgo8sTyq3G/5ENoLJyyip7Zk/Zq1EWDMi9bcZ6xFD3U0JHdIO5vI4XafPY2Ci3ChiXry5Hpa
vRjFm9Ww5gEALuGOd6G/0zMcfs3EB2YU6rx/2M6W6u5aoAguOr17V9Wbwt/hS/OvqrPXQanqrRNP
Xgfbn70WFvK7pJqin2ab8gFryGxbqW8cqlJ2JQqHnwIw8J1YK/DdUF9wT8OZ2ASq1RldSfiXWYhE
KLnVOcEGDSDZlr7IRqZtP5mTPGE48KOK5WEA8t0dErwIZqUy/pn+jPq4+VmVhlzY2Kk/Dg4Kp0O0
GB3c3iwvGjrdV+DftL864CBvExAk4bd1FAAzf011CznNAvhotaXKA1iZbmsceR4zTwfmlu5HP0PU
A/qj/NkDRhDVZYgukv+8dIaDlYvyUnkcQO7KPzDHty6i5LzKgfnfoHIvAO/PwtDYnuXC+u5GoOnA
kSV4kR1+ts7oetcerCsbGcQNDjkhSn7Rmr+vzMg6ycwaN0WFQiredGiOAYf8s2EhrWokrv5NMOtc
RRYqc1L3wzJl7ZvfEbh/XwZUBO60jN7UH5cB5q+3cmQ3bMxIAlGYcUAtqq6xuYlseqdk1FNGQ1Ju
4hRFYKrZjGT0YhfY+fk+Sy5lxFZA7UU7v/TYRjaxuYtKo3pOKvRWW0P0PQ9QnA74eAAn+Qk/DzIJ
VxQZUZbMi4cPljmP6uexLu7toi3PocwRm469/GSI/oWHOYribWAhrwwTKNso+cO4qeQxaj1AceSN
fACMQY4ze/uuLJE+WQHIAhitqH/HiU6AJk4BgwbOOu5t537qDkFIDAcy930E1jYaUW9imGcukjac
HRu7d1eN73aXIffFvvK7FngCtXWHwHG+YnbhfrGM8atrKV6ueoteUu9nZVbASR/K8iVw2bt1CdzF
Pepn2p0PXOnJ2nat8anFHag3OxzDQuPBQhb7rlXQ0fRORwfwIWDDQ07M5bPsphuqbWykXshHU9l7
T0OthpeiK7QGUaTKL3RoBDU2lGAwZIsdn5q2xQAcYcot6BJIGqK2FcpL7e9kWocrwkEF4JG/66Iu
XJktEB5kN77P6n8OafaTLQ0HZUtwpKGJUEZrFgO4AHEFJUK1aznk2KFNQMLTewIhnjGGsdOWiypn
w5omCGyYZmkopYw35YA+sbDqyqvw2n0dxdZzlcb6udacrZOnR6OonBcxJO6JoYR0UbSW88K5buxi
AwS5NAt0VrluSj5sffzmXiwHlUt+ljeTbVuGT50vs3vSBSVB7sfeM3rNvCtDdJ1MZv+kNPun5Vyw
rKNGqh22NKv5BfwX5rALvfgOf+z6OLjSOdapY28cX3euo4+SsL504lccAZ8kAHPxwM0XyP5pv8Bs
hjpLo/kK6i5b9YoU15b18TaLovrIcXr+4EeXYF1LZP3Rjw9sKYkaovf2QIbi7A3PnBEItLEHqlvb
+uJr0l+7Iu+2NOw7lEon6BW/w2Y/fYn0HyT+VyPf59aDlC3inYjqCbt0NyUHQC8aRf1Xk8ftsc6c
4Gr2MriOziry8/ZKEj/BrxiQL7gpI9ZHohgnWVA8WN2S1Glidjv7kWX4Zt9ckxyE6pZkqOdVzqJU
jlsxIl1Wjj9dVK0AQLO9SyyZPZpxnz0B/qpdODznR9n52RO3deT2XLNc06yXZuNJWZbGCGQMPMI/
Wephx49u1SaL6SQKxGL5mKBUZaU7cbqlbZSdiuQ+TICLbLkIv2ATBb57hyXT7FiAXUtooJRUVBMT
5XUTSmsHlKGvM4tEVLvj94CB5gGnU9S5DvE9ATjcRtSUhU7RaY5iEbcRzd00mxi0NEnONBxkWL0C
k2hySdMY3JhdEW9sZAiegev9Rj0IwNLcAfqYvZJqLGVyyZUqT6J4k/GOHTPdLffeCAYBKumr6uAK
mtXwecTkrkPAZJPw0v/KrXhFCuiTSVZlmTmAT4/cO7KkMkLsmiZL42aJJydYLrToJ+CcQOYlm4oh
7w+KMkPHYwQPxrI/d/NUlJfmGncFB8h6db1i6lhJL3SYnFqIwLl1NQY0mtAEnS19PMMAEzFUiNXZ
4qSjJXZjaDZftlXZ8fWgxmB//q/jJG1fwsZ4tFBu+QWkv90WKRhzjZ6m8ksAdq8lal2NA82CRuGu
kF1zRYcoShLtdkniJNHzc4M2twUZtXrTbaOhMNc0Sz50wEmj6QUrVGFyl8Vjvuw11Ozr2C9tgDlr
HYHbw45lUyH9nhfag6w7nKMaz/lWhebWUfyTvGyBZ4ycF0qrwyWLUvuBzI1MWseqBJnJgPrlyTyU
IkAvDLNfUA94amwNxIp6nG+nPzn99d//Eah5m6awm4mAHTV1y3gg0l1Nx/DpSJ7FVnqwLb4CJjfO
5nQsfz+m08GdjuNx36QHzwtXpY5GwOln1aNZdzsq4JZhyACvV/BiqhQPOzzGxQh+QTVJ5eJ5a6e4
mLw/fjKgSvOERclZ2M5uxHGAFIiPeei9fxi5kZWvyCWtcjMgP7oyECBFmFbxivjRrUCHxrIwVu21
2WMzhj8IqmLowegVOAYOtqYujkEf+VMnNFLAsV1qqgjTXs+GYCj5QZ3SZJiWvL1SfzV4nBYfqGh4
8lIZrrabbhkz1UyLCUETMYKqfV1/sTOgyFSupT1iOzCstZwPZzcDEh9HsG5XlVZ2V4QeGk98CzvQ
Mc7Bn9nE/0GL0TKpHZxxCjkCWbiyvv3N0ziktqIFevcEgGkDG27vuz4yxP5DXgTHpkANntCG70Nu
WUBu8MbH1GtiVJFIcXL9PAdMmOtv2ponD66m50tsHu23fNQOrgtAGAFzP2/GyRzUauOj2eBWZeTW
u3lcVu2CjTrwFVCQ9sCUj1HT7Le6YYfABDAMuG8nH1xzLXygf/qgSyDzOnc+mHs2uKlvl1DE/HX6
ThYFMIvi9E7zQueQuLG4q/tG3En1wvN4kpOo6K1iOSIQsi0HALt2Mde2El0hTxljfO+it2xJQ7Qz
toB6ksBvs7InEvmeAMNdE1wiJSJzckSTuZ9En831Tmzx3H3/BRYhmyA3aBOM0D7a16I8X9BWd5b1
KDhaTFtj0tGVzgT3iF49fe9n1e/5UBYp6Ie9I0u7ZhUjvvEapnq2YHpn3LkavuRxJ19JDkaYao28
FM48mVm+auUlHZ3sa6q18hA3BrpLlHi2Rr0qKpdgTXLbjOp1kg7rlgfZagbZnNEzM3sItmz0fni2
JUGFoWA5w0gg0DTW9pdI07sdych20iETHtg/yEsf6dZiSIZsBwRN/hjI9MAFCHppBIq8aNdbTrek
IbUmVzI6oOfCuVRNjY/mR+XGb90Gxe8Bmj+txrmCqv0/HlDW3kqBFAAgRZOzVrnO1W+L/3RhMbyF
QdAsOyWPgtQlOenHBgozATzR5mhOqQr3QLl2yqeTqHW9Q0RtrEMsJ41peDOYml5vwyk7X9rA9J16
hlqAVG1qz0XPEGBzv8eITAKkyon1rRpWA3BS4jpK9a1g9TTs0IRn4Djb6usgRaolw1fvKOsKPM+F
yICAh4L9SdgFDEKat5jvHIVtZf8cz0ZVBjZXUqcXD5ltaTuhoSHPAsyD0UfCLeWsEI817usbmaEI
7daY9d5P1aJjSKgDoZoIqEcrRQ/IwhpTfTdrRzLvLsoBmc3ywPztYJ4Qmnjs9GjYZ1p1yvwSBA5q
j8havgeHa3RPW0QUnQK5tBvsHU0CpgjsZ3jIoj0SBmFT1HeyLE/TXlOZOpER3U/bSWVagLJ+1SRB
A3iw1DvmwGw+BuCq2xhF6D6AWj1cai4bv6VxvkszPLLTlm1z4Ed86zmwDEamsQff69tNXjH3WIG3
4ehrWY+Cu9/mUVPrZI7i7/ro6Gm2kZ75RZaB9pijeXKvZ1q6CTwevQHUYEHlDHE49CsrScNTKGIL
3IIhKlJUnYOZO5PlgO6VydIzR/7mInJYyaL/qqUlGOsQ4wBrQLKN2rr9YpYp7sRW05xpqJXf8CvT
nnEOde5MGz8OZrdf8BmcHVrccRBQNlrsh6shzsMDzYohujf8BLukNkue+gIJXKU1DJyfhgpbFxoi
x/m+7rtLjsfAbd3Be8tj7X1do9TfyObTujzBuoaDcHeYpGueCP3Fjfmv3BkakB44OqLq+cYNVBA4
ssPnAiFQEnPE+O/zcnykEY5rqDoeDGeadOWAx2HdmKvJRTqO6xYc3dvJVGsb8Eul/YGGajn8Jf8v
y1Wj+b4crTniCLeLhoAjeDDyO8AnvjY5U90GKDVatTGKRnI8pcDbV3bBqml4t9NjPVxM85bfdxet
3ESx6YZAUwpfgaSlagvKJlhVoZavWq92VlovMnuBlH1zcrVyn+f6W2t77LGonXTfltLA8zsB+jgK
ZyhUPvQgFpaO1C+orKvPWZRrU5A9Tr1FLKzwzStab828JAfEdSke0NSKY5RKJhS2if9V+1ffpOD4
OMf9f/c9uFV9lkH94bpFjvMmOoHfrxtdy+KBAZBquu4Uf5P+z79JqPnZSYThgF7nag1+y/6KRhrz
qZCIFGpOF506VhlPiDHLlePUJs4NloG2XcPYIugiVzRrDzo/5S5gbcg2jqruqku5pkkymJ0rb7Nz
mqzHQKz6xjW3ZNCn6EUOigbOUU506gYVVrVSvpV1rqExK+evos7OZVvVj0JLhkvCUfoYZE746kt4
Ck0f7ChqCIxngNd9BRm8RCqhrVckHXPg03KRtxew8jWPVWefSE5rmEWDlu0/1uCD239ew6qy+kCX
ArQmoyweIwAjEbBNWDTjrozqCF0ZI6JlisqPEHMC7BCnCZLRC7V4o6bv48Tc4z1P/HdXAqVwC1kD
yrx87TM32DBTDy6GPeKwmIEoIqmCC72QnN4NLHqrTAf18Wpyltdh2q99JoflLCOVAiCOJx21FiTX
pYvSppun0ubo8OiEttRQrbfxgIEIQpxqa3hI8Y2Ay3sK3dJbmgZSSDSplVLfj13IlzQc7LB70HHn
anuZ4IdTCTBb88470mzrNzWwVYpsDVRX6ug3znHRP+tqdFurCIr6nkSaeth5gGSc1oqwg5vWotnb
WuQMNdps9b4ZtWo33+QxB2DIYNUn1pXZMs0QFyyVrAQDrlzQzKBX7zo0pOlZm2S17/CjzbzFXHHI
Wg2Ygzy6zBWHIKqfRNNWKfitQXsrUlMipoxmPzHqDz1h8UlEqjc/NCLVP0U3X+BOjy4ayn4WupGb
+wLnnVNnji9zGk7PSnORhJaxJ1nrh/asMUZWucIOAKgD0YianiCNgEU1jrsx63FyVCN6AUkLiKLw
s9z4HkpEPS+KUckEvVoL6mMxFi7C4Go6C5F5duoWdTazNZoldkFUiGNhlKi2sQ1g63zyw/XA37Ac
NzYCuNC5tkLtO8h/hIdojxyBXqSKkW7yErDzezY473KP48mh9HMlJ30CxHAgB8hFAkKb+rM+yXsr
L3C8qK4NZzbwg5Hx6vQSbRROXb8hB3zUy1H8QjPv1q6t7ptb5+nS5Tx6KASSU6JAgGTU7PLcuY1Y
W4nXPuPEBU7YxLd+JuVqsk6H/6COpX+x3cpfscBHgwYqGfbzklrcfFiyb2Lxy8OS5m1JxxLRA/aN
2TbGU3NaEoh9AjV3vr5PNOzhwDUglsKM+FOMRv1VC2CEa5bjwaFpIZAHRSkR/0vlqdLsdJ9UZXkA
fHV6FIkudqII6nOvRdYGO2Hnzs5lse6Q033AiQNspoFePNe80BALc6uvrMxBM4472Lde449Zg4SZ
jXb+ELWXHCSQB1GCX2+BBoBFlHdZuDC7+GgxPv4Ie/EWDEP6lhdmu0AVsvbyP1x0Y3tiuug46P9x
0VHOzI3piPeLNhyBSibULP71oovEGS5Nj8ePFSPWUCMFfgqHtn8ADNsrfe9meSq9/sEX0St9j2Y5
6QOKfJIPEqFx8nPTp+9p5KLcZvav9En+Sb/7LZ/9xzpqIyTgf4AM4f8Cp0999KPBxiUiMhwZ7LkL
A/uhSzP7IYjwlB8sy91Ow1BG1zIETbqanIwK4E1EAMoFoUkaoYdUCzcozR3uJpWas90ABBo0dEgA
tP3Lgu+mf1lskDUYJnFxtJjr1TVQY07AYCnWoDQYHkcGfrNMQ2xSjegFLHs1Ao7cP9DQ9F1rpzOn
Qq4fKlVVjY+uvQP1p/dQqIE2BmypWag4oTmQunO05YhfbQh8i6Xb6eeucIcLWduo/dxEg1OsSRdx
T/9OmsC7kY2ogLCElfPcZp9XjmjaAUKbWpU8tWB+Xhb+takHfx+iS/prMAL4NCjylwII9Gcrj9iC
YDP0VAKosYiDPYFq1JX2QQ1ACGxB8uFPNeWtDOPigzdSAyVku/KA27RHpuXzovh4795IzVdqdA1/
XhstyniNnaSB9BJYY5AiH4bormzs5tzbqFWnrOkQVpukq7UvQYc7GXAg612bWuy5zkzUIiCt2gES
67MlHd36/0fdd2zHrWvb/soZbj/uSxIgQdxx92kUycqlaNmyOxxy2IxgAhi//k2iZJWsHXxu4zWe
GzWISKuKAVhrBnh265FQgBQbqsQvRro9APc6ITvB1VuPnHs8ysqXcwJLctIdNDJe/28z1SLlnmAh
1PWIA9dLus2iRX3KOsR+dfbtUtQAuAh/6kl3llH/3PkyNrbRqsfqzpexembdeumsWy/F/3RsHjeL
n/cimJLCdbdpKIJvyItvtbgdQI1pwGXBtjo9olsvxbnirztfxhpQmtg/468kk4+5/dWBriei2WzO
j0CZAG728sEuLVaEFQs6n6vOQ3TvAt7ze16bEL0yjfVoR9YOikn8BksjY+WWdvZtpvfRNJuAdWWu
nwJkcWXa2NiLQpFwSEvYPjb81MNo4huoa090qvMHCLphYdPa1q6hit+Uy1y6B+ZiXWq9motgR7Wf
kI6Fsb2HkPjQfDCF81FjS6Rp7axOqk+UJ1MAmW96sqHKdPi5q5ZoatB1qlVxsFWF1K10wb1VFZRU
m9KGCy5WLvOyaNFHrEvm0IG/y3mBoxv0kka3CuAqqDHYRxgHYJKCAuwwtbk4tC6gDOE5+loKhif4
igA2cKwY0qSQ8BsO3SIgWInJ2dttVq2MJayXtVl6r7sge/rcZejxYKBnbuXUgkU8RDZoayCfpQeL
tqez6KbeFbzU6Q3Fm366RwVG9OYsFWV78AHOTa81v2SexXaZY24d4QHF0Lf1HSW2u55t3h4kWH7H
IWrBm0+wRfJAQ1u1gKp/4VW+9hZEQTeVe5YYxmc9vCdGdacm7q7zGb98JoDd1cNjHqnzcAP60b5l
5PFZDYB2rrPu1Wj5ZyT6pXyGoldZ5Z7bNRYdIq7vc5kVu3jxmxgXH/fR6/B8w141hO/meHrVoFuX
j9SZkJBruBNElfJlJpHocmV2iDrJbwzkKJsN9drEf/ev//r3/3wd/zv+Xt1UYNJV5b/KTtxUKQRL
f39H2bt/1efq3bff33nwZfY8AKy4YzsMynmWi/avT3dpGaO39X+EyyvXFpSDMvUAcTp5BRAAeahm
67MuGWMPp4NhxLNwZNQXDeSP9UVQctVeI5Sx8ewOiVhEcKifRsiM6csmVV6xzqwCXGdafpCLcmLl
udzPSSyOrjSMu6W+gDX8uR6S8MWlXvevifG6f27FUDnWujQzQQgEX6G9pcJQG5Gn1gMZyL1WIylL
5FiKSY73XAJNo3sAmWS+/+fvzfJM8uabg2Kyi+W8a9rEYSYlb765AqxfuHpADpbeJiBLQ+spKgdj
J2cEq3Pw/XdqqLODIWO5o0MM8uBS91dH+TD9Q+tlxKUflP8sa+4QJQSeBBnePnRIyxcxm4r8QQAV
XQ3nR3U87+IEnm+iL0wfvzPUZ6YKcWhsqqATuLT0cATzY8FR6TZQIhJJezPheQAa+0AOoyZ523a1
URD5DHQR6muQw5mcUJc01dsRMA0uY/f1gEnINgBEPwsHq3YOE5m2fc+rR6QrM6BohmYPqWpxy134
6CXZLL7+3EM4BZTKin6nr6fS9OI186IYPs+Lwa40lp1cevemUV+Zuu5HB/3Uqow0OY/WbfojaYCo
KtO788X8N9Pr0f947l9OLWv7+X+ODZ3yO4T81+0ig621sEFarzcGPGFX5+JLg503FbBy6rn1MkI3
XFopSLIrXdQTFHMehRM1Acwg/XhtiM/dNC80TasFRjgHnVzheV50Mb3RH6lS+JEyOYWXuikF6T5r
wNPQo+QytF1mc+knBjck5BWW8S+znesgMt4GCcd1ABdVWOw1vFnUSBdKe3pdwhnJA/myQzSACJj1
6VbepU9QfWY7MXUF1pzGoA7RPFydW6GdD48AXIrhuTwk57nAKsRcMoIvDtJaP+aquPE572AqF8fv
udPCNmbMWxG6Q0qRH/DYjcEGdtO1S49iwK3aQO985VG4JEyEBuei7piUwJi3TXfCphldeg9ozaqL
uu25nLeFCOeEk8DTU4C3n+4KOcOzYDmN/oiWaUftk9sP1xIwtiovnFu4EqRXUau2BTCct7rKGUqx
bz3csLqoGzjC+2toLkKibBmlP5KEdYFp1/E6LkSe+cXizW0YXvRqLtrXN0PZzsfLVF53lLCjA7T5
x+ljqbaXaatseD795b/05vS6QZ8+k1m81mNThLODmXjQ0mf4dsClQ9CaLMRPYpcHs+zGk9PY7JaO
k3cTmde6wJYaKDryQ2PYD+furG7YZh7y0hekYbe6XzcQGAw30F6mUdNlftxE4/kUegbdx8zEAQaN
z6eBEpV34zY35zlfTqG7N8JdxdShCInhnrPTot/HAquflxsN0UA4a740gDUO8X5dzJzy0PEeCqrN
TMRKQTNwP5A9EZlxl+Smcw9Pegl7W+6AT4diB9P5XTs37koX9Qf651DDvhtk7L7qby4AC8ez+U6A
oY6llSta34HV1DK3HqjndlnhbnVf+TJ3Drh/65NuP4jeuBNdDsmPoj8iRjOeEPUbT7UDR+FIttin
QskQJIjF9EK36COeZ8IHEa0KU6tAs27Ro3VzbETFuTkCwex5dDKCala5sDok+GtggUb6kKdAguqP
1E6e68SiOJ4vH7qupfAy0F1GxG9e1ekuuvNl7GW+bpYkuIx9M5+e6nJe3U93URWvr+RM1iLNwRBT
UwvM5djeJ3FlHumsPsH+rr3XVROdv8FQKgFqGFWeh2+Zx57wdaP+gG9GgKjscONEeXsPkhoN3TRH
kmCZMWK0uO3tEr89GnXVPICV5pCm3eopoRc2H/Np+qQbdRX0Yr8x6SRHPchw1PM5CyCm6sWnI6gj
twsaay5D/YKCUAZbO90EfZFlIa5fRWlNfVkz80a/tWrquuce55eiMG2fwoHlRg+4tF7einNHzuOV
hWet2ZnQ1nbkNbRKofHfe6cKzhNg8MW5uh6n5lwnFwyGmSNMge1+u5Kq8E7nom55Gfuq35uxXfct
bzMOG4XGTIsQ6lz0aDQlhFtxpejLYDT7c1WrBejBjaLHOKtPtS7qAZei7pzPEEtbrioF6nfSMucu
ZdC/JKDu+IgOHifsjz52Nfd2NDeKwFlIet3ABaxhZrbTxb8akBktwF8u82t1e7lxLreHrktjxzp6
ye2b6qklH6LEBp5vLPqgyinAj02l7vSHmsUWkuo2Xm6oAjlgOiRN8iVTDaAKfzfAnrl1RTr2lUOK
BCufHpQe3pchpZ743GS2D/EU8VVgO+eXJSSCdQ+V4cXb4vv9nNXw8kjomtdGiu3dUDbyZlj8M2jb
ZSsHWLRDtbhlWHlTwuo0l4GzaMxGsMO9yWgUsqWkqy4D9PjGdtMwMSs3P+WGSfKTJhWX0zzAYYGC
97ocYTPAz0fxy9Gl9XIEUgDfpawZ9pd+pS2/iWnEj+cYwynDRjhDcP1c0lWv0IpLqwldiJ2b1NVB
Nf0WrC3jkdRPOipZ8WFeI+RVbtVSXVGw0Eh3Y1YWxFegNh54qhR3+mgw+uLvj/65H4Cez2Pn5Qjq
p3EwRw96MyWHoQqisR23kOAiD5fipRW8kXHbS/u5VRcvrX81loBE8N6l54vQsdgXZCcc0GvwBnj1
3NfX69IKW3R4OS2tsm2aDbcXs5WeFFt7QhQ8ISm4O6S2T5BpeOxE37/XH20C6UGANnQhFvQpKiMA
K5d21jRlUCsBYeWleJlLF/VcVVs8ep0LRhHmIcs8NsDjmw6IPtasOwENKRJle2YC/YB0RH5nm152
lyQKeY3JQJK/KofczwbjK0KS+UG3cg6wp3I3l/7/6RxdbTnrhLFTgy8JQZUlT5YtuTP9ASiaPPZi
aPelmweX+r/qpuuadgK/xkKIvGndB32X6A+kj66GJrMg1om7R8UxVGg8KJfrIvLx3enn/mmaXHVL
f8AyshOELK5cHecSqTDXPYMc+RIAA8sgrz/qOoU6GERDGofnn6RjkashYuk2zQq1GzwBdbkGXPXR
VN6jZUxQpKui71YJNXbLqJ4AmMfWAAv022kZNNdK7RAUKa/VMqhfBnmeeV2U9cadeHOtlmgjU7D+
q+SDElBX/VGQS9DyRwF+6rpgLd1+FH4ag4iWRPpovMNyurhSeXOFN818pR8nPXJCoVoC3PpLiuNk
OIEk+KAb9RPq7/qDyoDn9SCHsG6XHFiEALA+vS6aynJ8/Z/WxcJGqPbSWv5c1K2Xzn81Vn8ZtsiA
11jGEmBUT9DdzteNmXSHmuRNaJd9/LmwwPTQIl4Aq/s2H53rNz1i+DulpIVKWCGvNHSQYXtygiPK
s8kXAIrsBJGejW7UCEPdY5LOxjaTGSYb3UfpwcIbS3PEBtMc74FOwh6Nm49K5jyM4Yy6H+fRuwFJ
Emp7yw7bKeA9MXB3xUZhN18qZPfCyCXRIcOFBuWR5VB/qL6LDpaAGOClLlEmCdsI1CfdkOghMfsx
5NKxdPKbFMj0Hbx878+xba/qrmeUrD5tQkqcMoTtbLI1BHZiGu15+firBrosUhIIHLwaccGHgp7J
/Vn7z7Wqhji8GI/YdGcHy0iAwwD59haQidofwaP+TAn0BTUOdsyARm/hmhV71qrJZ+fehMv5WrwM
j4GM3kSwf7oFVO15uMpgewYhlRvHgryOgy/ZJ4sj0WzlAfGkAV6pA5GqrlUH+Jqy6597xGycbs7/
085O8+saF3oCTtbHMokjSPTB3huLwfqj6VIWDviuNrp1RHIaniNVdNStxC2DKZHt+2zKHfzf5CnP
POj6vcyhiyo1YI4hWQ1Gtzsf4hiQpcptEyiDG/N11hcJ9nKNeR3nyJvpI90awwr9Wh9VFULFJTWV
40ClIH8UstoNsZG0EHi0lBtqPxzTY+kpZfTsza2rtP9OUfUNEra9+cp4riVFdiKwzdHdMrdDnqwn
prsBhOODxoU2E3DgFreM/bw42wA81xw6aJOu8LpCjJEvYHTdXJR0uoG17KI26cw0DqGyDC0OLI0f
CoAvzke6zuw990Ef8aX10u/SKl0XGu7Cpc2X0fDe62cAjEqSdZ93zVo/MJIYD6dL8dJKalogF4r0
BpQAce2padzjrqTXg00l8n5z/C1aaTtnoWA8JkBuvHaBBdtPqpDrrhrqDz3swnUPM5vuaaG6D3oq
0HjGPczw6LWTwpI0s0zjq+VfpiJTw68Hjw8+tnG5T10DEE43gyISM5OVNrKgxAqqwiufLCvmfmfI
7JrZwAvrvl07ACkVwQNAc1MQXA/yrqTY3OFdocp6X+bIMGg6syutdBtBTtnXKIszD8eGm1aWOGe3
hsRTeJn0IBhdsBmgxO9TE2pausrhi27mACiAnvIyRwdzQiAoawSVKuCOwcK/tYeq3CuaFOs0cbJH
M053WZyJr5A/n5Fat5tbiEeIPeRXCngbTRXSn7i42ymBmVwxf5c5tBD6xQglWpxPxOwgxiOtKWRp
+5FbcwqHRrzIhiZpTyAcori85EZJmhOyBelK/+KXVv2i0616rG7FdwSNsxw4+cTkYJWNif0AyfMh
7BILRoHgJx6kmCQwtVN0ryarW0GaiX1T9t7FE+G7HgRDMeuBee4Qzk3rHCejGQ6AmMo1gUvUjmMt
GJhAfmpSoDXDXjQDneVSKlDSlMDUG9+2vYwrR3tcZQx6hUk3Y7myfIsevAOMWvJPNFJt2NJEHhIR
setLjzLChqlLYASfkhwbB6/FErHmNfJ/iz9LGY/wpGSgA0ka3eIp8RWdoKVT4ud3MO5kZkl0O0zy
3L8kDPUv/VvME1mAFk8s4QFLEf7QfwaDncIB6hfu+W808vR1EfGR6lAB6UX1fToVhQqwzpHX+RyD
JrAcWZWX+4wTCagN0LCrtl1BebMNzDhzn8buTr8jU5nafhwl/RVNsEUvPHN+6RAlVvE1dsWHisgR
ghClGYk7HjeV7y0yoEPnuhs3dS2gNTvvqlyUP5NkVo9UkFv9s2aMYeNFyZMeNI7x86AR7KVXgxD9
7BbBCdhT0LCO5viUUx5jr4sj/SEqIf1WNHZwaUisOh1WulxBAG9zfoPHHKqLztQe7cZrj/pIf3BR
RX6mbOK/aeghpqNWl44gJLVH46W36yGr6wkY9HV9x6/IZPW+/t5gar9ya0M8TbbhBmAGiuOlh15b
LD2UO4insnBB1gUq8T/o0YwCFo29VwaRTA5eKvhe64GAKWzYq6FT7roRlrXSlVTLGcFAZ88MvDu0
kJHWDDlLiJgC+YKlc8ycbe3O8mPNJOBcJXNuIQ+vtjnSSluLWOS2K2JvRUXifDsWIxx/4rj+U0dz
EHBndMCK0NaxFJTeMJuw1srwXnb2ukxrg8ASGc6yT0PGyLZ3wbK/wNoIAa69jCgipPPUJQjyAP6h
yxripjs6Sx+LIV161jSNrOFJE+kgWmFBttd0Adae1aJFjKea5tmdKXZgVIewg072GsKnkYAm3KlX
he0BgDgo/MwXwJ8+mnTlGR9oIQAQV3AF0y0ddJ03wyj/OJudaN+TCnETeFvE8Zrk4I5vFEHW2yhc
I/TyAski0E+qs02KbtE9tWvKbFnQ/iNPEFGEq1TqsU001OZN5ErX70E7f2yq+U6nZSX2fYMFn5PY
aKA17rLyYQYcF4I3sXXCBid7O3wai/PwxI6dP0bA7YHHMfxnEq6oZsc3q7TxEX5rnxfS0F5pAPRQ
7XklHS1RS12n+5z9D/WYhrH2Fb3nUqdX4HyKP8YsnbfGopAFxuAEmxOwC7UWlq7TSlr66NIFL5az
wpabTEYwQ6JgU2AlGrIm4jdxatQhlvLPR9BD5DfZ0lqZdQTAwk/93rQirfanfqYy3aCXKvBim4Zn
l119jzhWq460GALGHcKCkY/0CuSbBtKwHg3POjtqAllz6dPJSZyySPiaECsMw8X/EYJ9GtZRLUUD
8Yt1uwQycLW4YWvzYa0xIIC9AJD3c+ubsbqY96y4hyk4ZApSeIQV6o65jrzjiOutu9lrAl3UDeXI
v+YRaQ+6ap4gbbgMSjqFMN9lgO7rOl6yjyL33jQ41DyMKIHSw2JnOUKc5Z/K8HKDlM9s+8gaE6Qb
wA3raGFel5O3n6pyoSp31b6bOQV1G0SzKh8sfxRs3J6JY6Trtm+Gmnm0v/DOluF9DxdLIFHuC6fI
D5YDanHrISPawCBT4X6CVEPcyX1ntw/Ci/k1MJqAly1HLt5rwQxXl/BNA4iAfxrfdvWDnjyTcIzv
UohH5AD/IcCT30l7NN7nE2RK0gR0HWXjXhQFfDAWoU2rNBFQgIXckVDsW8Cpcs9cFsPO71hSGO/Z
MPBt6Vj2emC4DZeRGjFlxVBbaTC6H2BJrLFdDlgssFQbH7I8sU51HMFZacF8DV5Oz900tuulG37+
+wY4Caw1YOWE4H1cYMe2AlGkuKsK2N2OxZ3eILQZicKymKCRdd4RsIO1NJ63C4pHYdfJH40YaQ9F
cafZZpeReiL9wdnBGUWKxHUMo+XuM0y65sNFvkMrfFRODB8Hrd/xo4eW8DibSLs5+fy8SCJuFEFz
uvquhW375kE5VH4bW9i7M5pP91nSzOscdPEDNr3ZyR0NMBhqJ/2QNsV5TEMeRF6pb7krppUXDdN9
clvCoLA5AN8BiWVekpBZsNkdGF5AOYL0ezsW2zOdWzjtcLovZDQfRgEmyJwX8kNu92fokTeyXTSL
9hOxPECP5EhOorD+tquU9zaMjr9QmmMrAYf0+7If6VbmpN2UcPR9gCsB3NigwHvpkVExbmH+UTnt
GGgYjDbJmDJmhZc6Le6Yep0VWtk4BhevDd0Pf8QYDLDHW1UkrY7IOiHAksNhS9sDuQV/XdStc+wB
hLtYJNaiHN92bhEGeDX20jkbIHovABZdR0lckI2e+ty7d2vyx6VcU7OBKXYyPhjxfoFfARiBvZE+
QE1cUtS8NOEg/VED60D+vk6rpxr+BlexWflmXspjMsECyGRtdYX7f3mPytpvZ94eq9RCqlE3L3WL
st6582IPZq1k4mVXGsPyXz+Bf6QGA32t6qmFFqd6U/z3Kf3aVrL6Q/3PMuyl28+D/r35Xl09ie/y
baefxmDq51MHT+rpp0JYqlRNt933drr7LrtC/UAoLT3/08Z/fdezvJ/q77+/+1p1pVpmi9OqfPfc
tCCaLAoczgsCapn/uXH5A35/d/wuK5VUfxrx/Umq39/Z/DfqANHjEZdxi3Pbfvev4btuYb+ZFgG5
ykYLRZQIZwGiQSW/v4M3wW8AALmOaZkmMz3T9N79S4Lys7QR8zeXMZt5juWBpcgc792Pv/0ZnXX+
Rf4GrUXwH3gF13JcB7IEtonpiA38MM76M1yrgVddPowwjLBthDMQjPQ8P4m4t+4Q/AxnsXB5Emzv
tjbyDRsBpvfnqK2nPb5FdYDUkTetsqryIFQMJu2OU7ioYO9ewtKMNIc4d4pNTezUL7FxdVdlYokH
A/ty5HFA4fXHEkZ7MKNKhA8NluhxLGFFswLFHhl0BcrhpuCN/bGnvJGrvG7VxsxaEGXAkY9mHxYT
ycHACh2x2r7YVa0L3byaA4FwFDj+Ztf2hLA1Mf+wFLfBXlywZGUqsRETkvm9oST3wYBI1giXMzhl
uwRI+9my6RoBimYrVVV9GXNV3IIEUNwY2FoUawa+yA4BL3PnKoM8Di4UAkFrp+OBV7A5JUXZXhk8
Sq7crC0CPqUg7rszlJk9PObaFXeVWsPyPD7EQ5d9wClUkOf1cATnih7K1J0Xqes+kGZWQxlwAD8l
7oz7TJoNMohQGXVqiKGrMi3aACiPeoDLkzdhP1NLQN/Hyr1XIkr2PDfoYw5/F+Sp8zKAdG57FXOH
+vVcSYBUIvdDASTzbhCwuW1gxBdAdK8JEcGpoXZadIE9Re2eW4O8LdjcI6OdVQ82wM6IkZhRaLDx
ybPwjqtkP3+huZnfNSRiGxBqsmPcQlYK60SgPvuqqz4YpevA88uj34XreYGd9GlY2172RXlpukst
yG0Tc2APlq2GqxFYZTjwxs3e5EkCZqydyicyDsaXuJgbc1UhBhoODh3WCqJjSNO1LSLXxQBNISvf
wNmdHCoxlhvXbsePswM1CqtNlpAWgCNbiIQNB5xPfEcIIf6GJIER5nBcC1IDqUqzzxEhL1kEd9i2
hXKdysM2FljXNCW/b1yJBQmBbxuFjNW+sCKyqewo2ZRx76UrBgDTN2nAnMoRMl78Rr5wWTrJCsTK
1ueDBALZUMNDljK5LguePAhggT42duUeHVNhLd/I5pPZGJCIp9xBNJsMdjAOo3kv0j77AtsSsbOU
3WzbeSweW26Zj6zsZegVBVi1dhwP70HmokgOZMN1ZvaDzxDq2lcRPOcSitspBUn2BvFxFvACRKC5
NdimqUwDTKS6+4hHRh1CfKEOS5pGsCSu+I5YotkDA2SurGHIAhechi/5NMsdzD/BKWMkD5RMIeVH
iHiMe8GPWQo9K7tNnaNXVfYaazuQpyWolOVUtk/g++Rru8DuFdhIdapgboIMbVT5rrlwthM5r4mJ
N2ield0aeIf5Scy9cVuO4wjB1xiiIACtrCdm4k075UB05HYXqjFNj3FqZitAsRKo1oA8h6VnsmVT
lL3nvBI3bFSGD0ELmH8BMHWVdMBjF23Brk1FuFxhj52vwcLxAoSCGO7T3MZuJHNDGStgaHqAkIQ7
wLt2gN4KYoX2FI725IIZCvmy5WoCFdQ2b0mTJyEekdmGzbL6xMZI7Ju2sIBJNYeDCbb2zmYRW9mW
NA6ZHUsZGorWG+JCybCn1nSCxV8L71swQFrQ9GF/BaKmWVKE8KUEIcFu5GlmrYQPsWBI0Ch6bdUI
ySMTzR9JZWHxM1RG4NhZDQGHKV6uFPXAjUpd8QK3dA9RIRDlsz5MMRUwBQoyOy0ezXZfeduyg54j
JD+dEN8KXfdmOX8sQIG6ww1fhANIhUeVkWSHtLk8wm3dBsMTb+g7B/JB10ZeW8AhI2siIQDrR51i
11Em8q09FWI/2nZxFdEWnu8kLg4lFmFrAjmIWy46+7uqFnsFPEC9+4kacs1GOT8MUiiA5AYsvZ1S
ugdcsZCWHMx4+lhI13qqktL71MI44SkVzDxGwO2dGKA/O4rgZUCJLOFIMUMcgmYwa4CnynowSPa+
pov9NmEWCUg1gSjRk7J96GsDEsJQtL/B+xvUT6g5fnaxNTwWhAo/XXibq8ya7dDrIB9ZpTmszztq
33tpkhyySdqB3U3JdJgKpwJIEOtaw52gyeMbdQlly6ny1qy00ierGK0Qz+RiQ2UPEw2rXggzyEkS
AcvYHs5fvMgD3BDetdmNdoAgB2KtjVA7G/q3WwERoLAUXXcNgt8iNTCB0YaoUeabQD1vJ9NQJ6mI
t21Y3IUIqCHfLSAMxxzol7kKzq8RtPXh7UUTAGRVMkKVGUn8j8LCmJZ0NtK4DSQApwKu0MSObwl0
Uj52TcobxLyMKcindIRgUD58VZMxhlGW4BmO2Myha1vim2Vt7TuYsqu1IyHWxJVq7oAQgUka1Jkg
Wz5bqYrC2IT7EBV5dNsCdwaR8LgJM1KpDYJe6TFBRF2ubBAlEC+sKfhWEmBiCCjHsOAGeHT1/2q9
el1/L+9V+/27Oj3V/x8sWj3+T2vWTfJUPr1esS7dzwtW6zesUl1imrZtUoD4zZcFq0F+s3GneBxK
wbYFLOGCX39esVoYxqjnmvjnWib8D14WrPQ3RjjhnJucg3BPqfO/Wa9aWPm+Wq4yYlJkALFY5R51
KWID1s/LVduW8DXL3pv7OZCwV1xNYb1uTog5+NF98rELIGbsz67Pb6Jf8Bqsn9H5z2fm3KLIuHLP
4c7PZzbwmhf2eD/43mb4AKLLJvdHH8YxsZ8HcZD96nTLdBcaxZ9P92ZdzmF609Px3iwCZJs3eGBt
EVIIe9/72nX+FEB0Z/3Lc/7qT1yoHa+oG1GTmHKc72UYbSgeUP19Fgi/Cez1Yvfd+rXv7F5ddjd/
JotYy8/1T3/l8nO/OmMT0wFW3/d00+/K+3GlVuwWuvL+tKV3vzgT/cWZcMW/PhOkS0g0jfpvmx6s
NfWLYLlqYizpN2VYbmIr/MUZf/42PZNZFJsqaEG4DnOJ4725YFTNwQFzPi/fZrdJQxh8B/lxCLBd
2UTheP3PZ/v5ctEnQzzSsyyPM4pb4819Mdfj4lf+NHV3Q/6tHBd34NP//gzegmSwPceBKNebL9BS
rUnn6CmCL27zUJvgk3/75xNYP/9E57/Bw04Z0DbMby8Ppdc/EYOimk3UE1brj8OT9PO9d0NxQbD9
tKvW6bo5/OJ8yy10ufiez4eHkuO6Fgf35s13xpQDKpR6wopqZ4ZiW902eP0GcDjz57DpVtHH5Dbb
eL+4sZm5/Bk/nxZbd0KxgQfRBySpN3dZv6j9iuJLOmIf0Xd59sEZqdpLaK4cXNVb0wqK3xSC5VXi
BXg+uweO1cZqrGV6Y+dAnDjAkUNAyKC7HvqWTx4QQ08QxjXvnN7FthnRGejaLOLFphP7UVL2Po/N
7NM8I9e/KmvOAuXO8ymPPMcGhkUYXzkRNmLJ0n5SFlLZmwz2Ju2+mSTEd6oK0IypcsvbAh5Si0FA
D+dDZVPnbjY43OmtdDSfEiwpOwTAjD6CkHyVe8juUbhXX4HckAdmpXhyKm1aP1YZLfpD5yCvF4Ns
+xUyZPl6IHZR+FC8t7+VWIMxiIj3Vvroib4OCPbz9sYdFS3WdK5N+MsW/fVIs+KOQU9z7Q7AKE8k
KFX8QRKxd1jzqBR8TgnvDqpYJKhYjbV2gTxAW8rhI5SPmkAVkFmEhAe28wB0IWVSmnNTIpHLRAn/
Fui3LmZAUBLG8seExZLXegbCcp4RbaD728MTo2/M4aYeiNeuEuAL5BpGFOyPdCqGP1LPTcQe70mZ
YAeJgHBgmZ00tjGgVRxc/x7inqUr6acMKgDRqpUzkAxS2R+KuaOxXwwJ4I0NIglyiweymFcWZEjJ
yrAwOXBgvXsc04FAobePnO9uMyWfEfKFYJBRkAkU1CICzC5uEWKILPHNBbnKbysDdBg6G3fYaYh1
IpA6i2pSNqvawEpgxVsld2AwFnfUoQCmJEC4z9KoIaJYdzCWRsIeOtq9yT+ZLUiT2EcdIZm5ESTq
fQNvjQAK/vOGK7cAujju1k5vYl/hiO52srNkV+cG3wyJUh8nVdtfjNRV2CAZ8oEl8XCbaZEBMfQQ
FVYDyb9WXhwBGs6bx4jFhb3KzLT70megMax4j6X9DALj0QHOfdXgkbhvitxGZKhwOWQU+/R910QN
HrZWb4Bgb4DYB624cHJS5C+pa8Px1iXvWyChvwxKzqFVTjA76mEh9tg52Rx0Iv06OaYJU2AGE1xZ
YvMbmDxqN8ZUOvvYqUkTwDQHP0uHhcLXurL6KyjCINQCiLPpN91cvactJVcQaYYthYha2Pl06kPN
Gl6t6ol1i10e3Fx8OlgknGJYAHu4cZBnrrtxVwMkPa4Q8ar8kRtfZwJZmw6RjFMj7P4OHIp8WyU9
D5SzyJjhGjt0ZjcfmqKFu0At1D6VUQo3a0E/23HaPvLBbe+NyCJ76LMazsqsGKALsML7OP9f9s4k
uW4lS9N7qTmeAXBHN0VzO/ai2IgTGClK6PseO8il1DpyY/Vd6WUGeaUQM8KsBmVWZjmIjBePfgF4
c/w/f5NRX+TpWrm21mmbFkPhlPB5nZ02VJx9rrX6rcjHEZwjqvbZqFPlCH1qXSgy4YYrmvTTdUka
vEss9i8b2xFI8vbFoNPYnRNT9dK0g89TLeQkVOOdSKNIyZmGmrwRom5fxjmN8WuY45emMDpcJjsz
QPBJXoBa02szEm1DANC6XxT76FI8LAFe0tJvzRqGe5Pb29w2j5EplbzJ7aW4Hsek8ukBz34u0+6i
NExUqAha5+um05Fei7Ga/UhrZwInJvqAbVh/pVcVQbhKK0yCZyfGNakXte3VEbCgbo917XNzsuJg
UjIlUAu7D8iHix65mgriAOlyerWS92RYQxWCxph/mbkbbyx15BIV6cXObtgtW5xYNmk/taYH2yjB
mg17osg1yqi/6caZPJxxWHYwA/uniDhmwsjh373ahhkBhuaTerC1te3dKkaHEscAgAvwRYJjfNLd
mlmPsG5J9GHfRJ11MdV1fbsqcf3YaWtNcq+m19xzI/ssySr9CS/JcuvMGdHlUvDpZ6KGd5NU7MvV
TnFYw+0UrbltWF+SSWlz2mehDOJlXna1ftwjao3o5lVHtQtcMtata3VJSF7e3H4a9Wa9ssLB3khM
E59RkTaplyQDFtmq2uFhaUP+U90sNsY99/3lZa2K/lsVGdnzOsXS8IzsyFzDPv6sjAdzZMNJlkBN
quEbatiFo2qUD0Yh9CdVb7hEZ4OzKcYkJuVBHaYzSOPLHZaS60seauq3ZhisM6VXCm9YjOweCzwR
gPfUrgFUsmlFSrIbP8onBT58VEidPEvnxfqcQ34LYHMti5cPWlXty1kZr+xOS88bg2+wdB1wq9a1
8WXRpRk7UqbTHU4m3bjO9K6aXHIRQwKa53rG16XIyAA0DaO5NZUW6lQWGcv9kqbyLqvZDXjM8qWV
2VRt1DCqUb0TixOYQ9IcCku3v09jqBw0OZXfUWPTxJNTPmxS1em+h5ZIs9sktqbvUTQ6V0Tq6X7f
G0T4QPHMzhFLJpsYutw+gZJNMODigI4Y03BfLGn4Am1+rLzIjNInbHOMC055jA16aW9E3GZXggIT
n/Be3UrA4WsioA1wk7JMzvFIWTaO7HAk4LTKyM2MC/2ly1bzi4IH+t1q4AxEfrO6mXosdqIh1FD6
0wEg42goNqkuy609lXp2WMmad61cD3dGhtNng4U/3p56VLsVjhpXDbQTiIVLf62Q4XKYkqzsXT3v
+teBeC93sVGb7BNQpm1b0I/oXXyjZYx/TqOe1wjhlvterCoWOnPY+rifmV7BPydJciVryRC1E5I3
1NAEQMtBOuTgpkafFBcw/MR8l2uL2CdUQbUrZKajJ85mJYgECWnuYDTRtV6X1idKWI1bklo1j5ge
Ggr8mGlWfOgCthsXiLXGRfbbasiJmV2KFbFfMtYXBtb0aUCF0HwVpWDbMfIqP77HIR2It2kjIqaG
PNl2nd5cL1aBtjlai5gQYzFAucCJ82qdxFywVU/F7BU2LkxEMcizvECp7vWAT1uoIDPB8mOq7825
AcGszVZpfc3Cc4LuRwFkF0kClxq2rFupz53m0QsV+9mck51aY46OS2tDEAMtEvMsY/t4NtO5/67r
bFTumBi6jtVFo5wl1Naf40FgHIxUt7h04t4wkXQlWuaZtbocYzjs6mUd7RX3Zcep9y2HyXkG+fMR
CmV0qSvd0Hlaa4ltZzSIDxMtDDts9ccu96yoV3E5qBMl9owqRVxoKraRufEI4rRd1U79UhdkNvJ4
44IJXM2/gM/pUuAJyBniW05nVm5W6qHnaIKogI5eRj3nMsElONezl2U86nKXIpvifeXoiTzAIh5B
RKM5GKM+/lbOQ+EwB6bYCrqykfdhE9mHumaZKdjBFJ5qUdSOkxZaAW5iKoxMzWldsm7gRY9qbm/a
xVoS/FHH5ptu9QqmrlV9lxhGuDfWGd9HVwkJAT0Yqy5KdxVNfiaame76nBXoseaiSgxatbJU3Xrq
VnNXt2Gq+hWnLxdzDrxHfVo19solwzfcHS29PmuTcbiylImINj01cbfKsR1b2jjV3QUjzydH2rW3
RtPy4PALzhPd5LYz2xmcgLrUoJU0NfXRlSYkB0SU5vqOBk27XlJeGM7DrNapYJ9U1gwAWjUovQ08
dsChsdSIMc48I84VhQ6+9EFoWWGKMzy4vlvPdN6KZWpyxpazN1fzVTNO9dGvmFVi4sKh7pPkkwbl
2WeJ255uHj8cfOtNUYy4R4vMnpNzCz79Mf6O+FPqPVu71yroDzZODsDvybJhBTkeqPF4obWQFgkC
bn3nuOjV7uiJXJXVAyaOP4wSna+zLiO3hv1FfgnhDrbahd5ok1EQGdTg1ZoNGxrhtSs7EnPhNtNH
abP8zsZkwCdHaPCLlH9jgIAe2EUrcOMf1oM5Oem2LLQhcIbc2el52UAhjeedoSoFLUBbCZxqLg5Y
xQ7mspmcGNpNRbTtoqjnRl8615Tvxsph4EQB9l8DvuUJNmtUTtOLPWBMTz+riS0vozv8arW8vqPF
7yOlLC4MnlTN3L5zijrpYjdMp3W4VbTOQJjWDoWrGmn7OaPUvKQdjmXRyM3HRWSsnHdmnX7pJR4X
1YIYXCU990KBDG+5ldqkN+OqVActdnL/g2v4r9d+QqDADC1VAhM64uQ+3KxKFlv9axdEn8z77sK5
PAJrtmt9b932ztkbH433Ky7zfrwTzKkvlsgw+9fkftZdPWgutE8EzHnlJefnXeR/dN//FZh5P9op
qCG0qB/613DI3cHGAcHqA9oQP4Hsd7yLt6Yr2gejSPU9dBLZSpEPxleFIqvmzu9Vn8zDsK28DCdL
r4p9zkCMyz9GKX+FUN493ZEq8RayKdtEjub6qm4XLyyCCTWFv9xFkefAfXMn7gfAo7CoQbx+wij/
F6gm/89B98z/f0432T6/vKen2PzP/4bu5V/QLVlDEvk4zXzgrJ9UE9gkpiAeUrX457Y8Yup/4/b6
X0JzANrgpYBW6kKwNv+baPKXI9G+OPjUAI8JW/5LRBM4Jcc5+A/cy7AMi86Cxf8JTYMY6hzX5Rus
Fy9km1yVLKCfrr6G6rw22wigi/m6Slr2reZUD3pkUeatbWJ+I9RDP4a/CsUO+laQM2Xb2TgdhsnQ
zmTUZFdDs1QPFlKzErQTVvk2s3pnvqSXll2NHalt7jxznF9EcZddVWy+5S6Ehdr57IM2Yvskjy6V
yqoeHCMk/dkxuYocVotONCFfS0NGSWv0V6uhVQ+50hjQPhyz3YhqNL4nK2ooT+THv2O1YTZuZA8Z
wdMSRXtdzDDFjx3V3BVZrvZ9ZHHvVKbJQDzIJfgyNayJFZFaZu1FXdUNnyTXKmczmGJ9gD0B3Y2b
0Xk+yvQbXK3CF0kdzpd1F/P74nWeL9vJLHRv6kc9oSs58J8rrQ2/NeRi3hFIP2oelJSscAnZ4WEw
SDQ+YyEyHqOqrfUh5Tb8GCHo3GF3Jvac4cZ3J6u7xz7W5/ukS6vXTm1t0xV9YT47mFNhCJhZ2qs6
Yia8JfMKkU9oSDPbJNpo142vWKXAsySe9ooWgyUQVTTjtk+X2zWJJEAMni7wFhVe6yU3tImrx7To
V6tmab2PIdfwFRt1VGt6GJIpRZLThsMGB0Kbi+4ntVSpXcngFWRd4HibuRbeK8/FVCSki9JIJgUG
tvil2XMzd4eoyjDc5RsZ+owm2V4cpHOKhT6iljUzqrXQx03tEj6lQi2+jIqe4pRwfKQkH9SdHvbz
/QQx58FqCUlDFYM+Ta9y9ZJgJ/HVsEoGgYRpvppEwxtuXEUrTeKMCZyKIQtCXW3yYK6iaBeWRhq7
69os5EcnpXhErlRcgCrwF2rbmKQ7Ol2rbxSrtr4iylofdC2xLtfcnu9V0qwulzrkQwFYxUEf5dN+
6IqZZmyfJ4Q+EsH7TSiZaX6SkXDuCrWz7vBJI0bAnGNkBGjmY6yjIzzjKKThdnhrjYQ+cLBYeTZW
UnD8NdM1v1B043ttivqadJgZdAcJMxTT2ExIXtcGJm2umPkFfRpGDWEuYtlQVtV9LzvLT2vsX8qc
Lr9YIB+YVprsy7TLv5Rz2XAnwMT50V56YwiGdeWPg/cdM3zW/ipnXd878L+uJ5nUJiBS3n2f2rk7
X7A2gyvchCVQN6tTaY3oa9WO4Ten7LmWKQTE7lS6wY9tP6Aha5ZwvCM/jZluqELOkJfWVnLsNM61
lUzVPSRZLC1Nq1u2FlURV4QhFT0cq5p7dM5vaR2Vec6GFLl2NHEvL9RMO68q/vncgyx5XSWmb1k5
L5c94kfwUrIprwmzjS6BKttHcpjUh0xm85Ugec/pJlYR1bQkV0jG+6lTo8uaNBDDkxjVLr7exarw
FChw/OIs0tMzHYXQuTMQhmWqBle02RCxTY6uVNN9B7r8UCcWYsmhd+5FjQbNV3tKaL8wxuObmzt+
fZJNe62U9UadhfIgLWPNdykNgVfNqPsrbsvzPfaonR3MolUfEK2QzolBkn4F64UAhW6xvo59nAUi
jYvagzvWfaf8TQ1v1op8hLdjKA+lzJ3rYaDP4DEb6kctnDQTrAyPfFfoRX9V5lp9DfgTnU2zlBXG
gKm6o9nQX+HzNqaHuHPKY9O/0IAuK/XFSTT9xibj88A1B3PNemWZhrMFCNBzg77smae9WyaZyk45
zItwrSpRd7MGFXrbzdqEFWqEH6Zr1eUIC8sChQy4HUYDi30IdXeUy3o9mw6xwHjW3XO1ylDGFMdJ
HC8I6lxi5LHQl1VOCI+mdMxenAIerCSMF9CHFRPEHIfW/bzKoz+ZYi1X6Yr9iMTi5TtKEIueaNpG
O3Va7ft+NdvvZJ0r31odcNGPmmIyrtJ4RtHt4Dtle3ylKkPSUE4vmOsRydKRnFQZct4SuTR8AnbL
v6rNut5G8aDth1bWN6nZjSncxErBE6AJn9tJ9A3T1LG+6zKuWm75Pbf3cW2uFisUZ3aZ674WcxaB
AYdnvdLohyKKekJg7GbhUuHobD9hCq+7G3ESDRU8nbC5Dbcjtl1n4DOQnpwEYhs5VW0ye2WbQRnM
lm9TvRSuOcnyrLPkcFsxHa/HXijbwVjXrT7D1FDjVgOhFIJkKEvobp5GBNuNWZadqUUptnjTqhcL
5lcXfa+NfjKb0d4JE8Wb8MwxQCZU7RrVsvHcKVClCEUoL6tCjzddibYpYJPtfKeFwTREtno5x0hl
lawvX5Layh5mu1ZwOmSVRUkBmD7iRFBlpn2d6ihfJFeeW10k9nWZAA90SPzJIlWdGyPSoV8LEfoT
sqSdks+9J+pea/wGwzokjnpXX8Xonv1VotHPCbsquHdW4JGF5hwaenxHiro4xGjAoD511mfYodG5
WSfGJu0wVyakKt3juZ0eQqUankQ4cam08T5Km9ldx+fakr4wx+yit9LynBZUdTVqGP8gu5h43DLf
rmsIUxGvDZdCId7CETc2Q5o81DYSI1XJm62ZRsZla0DLgaCR+c0kakyQgTI5wievA4MnKwJZOlQ7
zVcKhE6mM1jbxRSYAKu5sU9asD/VMKut6kDBaXun8BDJj2cQpZ4iVeuYCzFZp4q0wXP71Cr2ZauW
m8xMsDWu9Ji/pdkBaBOTi+33Atb7AP91arZzla/3XRmFV9BFQWb6JPkyqAbWRDO/PG3xlrPmZDzD
PCp1NbrDQcH6wXfeWX255tGup165G8C9n1tdWK+2CmzlFk51vyA7aLumR99h6W4yaMVezSIoCznX
fbMU5iE2tZKdtg132lSaB0AWcJmiS85blUjOZFLHZ2gBkVtmCiSsFIM4e7W1bSLU+EDdt5xjFEJd
ko7NOYTl/Fl0rbGPpyH2i0YZg8mhRBhWeGBg+Ya3UMjucd2Ubs0C+1RlpbonMtzcK4YzBWS45Ee/
S9NbzLXf1mWdBKZFFRAqGtr2wS72eazLKz3CHI/ZJXOSj9R+n0S6xFol1AK1xdmmLdLos9XS85GD
QPq1DDpOd7XYmYuaRq7KN92seWp0XpH1MWmpWXpbqCK9XTUWX1TlwjeweLgxUaPudKWlU7lU4mzt
u2KXSq1mR82NXdyRqYNFrNbe4khLdHKdFLT0GisHyFXKZylj86LWu4G2RWc8zqoDK89pJLw0DoyO
LueS9Ry3RC4HeRGLC/AUhxRJGZ5BVyPfu8jI5V4m5YkmESpDWa/jXRqtWUJYB7pys63WgMaPabui
qYBi8qj/7tRL+YhfQBiYRsfPKTXSDSOts0DFFKoTBm03azjj/qbjOZ0nVr7VbLs/A8Tog8ZezQd0
c92uSIvqvCRjyDPAUYKxwU6njnpj38b6ul1Qb24SEhX8WNbJtVOH2oMVluuOdOIVHbOhnMWdTC/R
lIonYI38UBcp8UPGUG9yzP13eoVpr1sYa5u6lpkvmwaS8WFRM/t6KiQWWanVf5vAboJqLlNvNqzR
k3Oe+2WDvCohrOncqY0vYJedaxUdvnyUSJtqsSdcDSpnI6uivazW6XaeGy77ltiEIZ5FfPTqAqGi
47dO9y2GL7jXFqSkxTx/LcZBJ+WtmaJzdrGQLL5kxvk/cj6bkzaZ7sSTPxC3Xl501C20lpKipkDK
pp1A139jERv3mg0sTUMMgNVIePjGi4B7r6/GkqNbjNJz/KrGyuVgK6vCJbRnaBMyR+YlC8jdTuEg
4wUx3pTQJLMbrTnyAKDZN5mgcWXIm7Kv5W2KBco5O43tSeOouRZODFHWwKMudfE5tw/tWii7th3F
Vs78ICLT60G685qPFZkGYY05KDdaOBxLwpZQ1cL0cu4y+wzOv0JLpzK25SCaBxotjr6ZsQeTbiNo
L/mWmgtiqU2zv1g7M6896p7os5pIdV9JdlJnmKfPbar1l+UyRDdFnQuOH0ulAwngfNFQBJnuMEfl
vi5DfFB7M8M7vw91jMiXBA9VtxR5T2xSIgH1cDvyuSkkB8fM9at0kWmg23VMv2+sx9GHTq+Um7SI
kLZGdVRcablRYN7R1t5E8kuzDyfRjNdVIwzo81MIxAzo/r2nDgCY7hLXtCdwz6yZ0gvJvfW8HNWZ
hrPt3IxaPftaMmqqh+zjEf0CIe5A2cqDKaRy37cQfDngoytr1MVOWElzdM3VnUPXOMW+j6anUMK0
Fmpd3oX50r4MYlp3qZV9S4pC+F1kn9daEiG7ml4pxOZ9qIszJ7PvjS4HxF72DnbTwahIOmxmYl/U
PAO3GbZtkbZPXSrjXcxm4KVqi4O0YxbsrYBJ/WR8TTC0GKQDi34g0DSsLsnzcKemmdyx1XzaO9uo
K25DM4bDAdfBDjvOErIjZstsfMO0MBqtVAqjjqxwXVk97hN35CRITxxLS/pzAfGXqBbj1fbSPA+s
fpaHAvNSJUaTOKfNIRXjBebM110skO+2CHan6MDZC812DKdjtxMOSdNunBYS4ppVA1cg/iJNgWZr
CHPdTEXxpSPl1NKSr3hngNDr2JGgbUjcIm2/zHJ5HQZcXcfxWrPL1zDqb9e2/NoQhLVNsy7yjrTl
dXkqjfwS0T8JoMNNorFVzx3yaodcNyOr9938ZYZii3HIhTqkn3I78kaTwDJheJX11a4mDyOsAzyv
86Fc9wlNIIqZG0n0Qd44t3bb7hZyQDOl/U7haHh0NI+N6Fx4fWZGnmo5PgmeyrZYrbPY0SfS0bN9
SiUIFf1JayNiATEEV2nK0C1Tz5osuq00hzzTmU5aWH8W5XLXLORxWlnzSdrDZmj7C2WIt9Jq/QUM
f+76a5CrCyeb7yRWHIvi3HRt4onmKoUkD9XApX+3unpv4xRtNDgIJVSTsVsnIze/Xg/0sdgYqUZy
bKrEBFwvBLf0tqfF9XVkFQ+EIB2cavpmryTJYgpypbTxfo6NoF2WG61fN7GuvtDveMbm5nMRDxdj
nG7Nsdk2krizbqsShQ7//xNsPCwRwqLZHMXmyXJrk1JPWhbN2q1S936urJ8RnY29jSFvZAuflOkM
9wE2Ugw/pHK8EvKruajbZGzQd37I5u5rbGmbXrtrutULTfK8zEt6F2tQ6cW+bovvSBup38IagKH5
jLgWmUOJ6xHOkeQ/1QtwRHHICURonhPxxbE5kvvkYSY2wsJXs8gxVka0NeK7xN/wBnvxdGv26TSu
bq1mX8VQIsOJHzKMfv2GSxzTAPXIs6Fm+FHr/IF9nE+XJmbMY576zqxsMqkES0sEVDnSpkRDotJK
yZxb/vZt2zouURCPudnj/HDFObzEVxM6doOUO5MnbCOqndBS9mtf4ipCXEH4oK0NdgJ2viPldNtT
6UVpe6A94cuerKwFHC2CwFTAwe3RKgHqiEbZFAa1nX3rTPDH9GxnRosHJEInmwvkfKgNeCVjult4
d5jcbIyO7rSmHbvz813YAzpWBtdFaxfGYgtpxLeaSyT9uwpVyqjtU0JjuqohcpCyJO09fc0CdUhq
T4agj0t7I0ZrB3f6NeU6meMCaJb2RVTSotK4nemXKlKAbNXvilI/9pu2YoSb1y4X6N4/zWlJZsP0
MpvZS2Pju1VVZ3rtGNCy1F2CsLTqyLBvdom1+AtigoFCJSrPZBLtbQe2FqKxWKHvX7HcygkqgHYz
WxwLBCa6KjKfCe6mB8QweFlIjzkXoqSBhE3ORMi5lzltTIM8cUKv68La9iMH0Zi/Mtt3ZoavHo3O
/tCMaYm+XjhP6xzFFLTxZoqx3mzx5DePTj609zOPMAc4FzCIMweNs6UuQTIVD31W0REoC7nrSeQL
AZiIXbEJ9LuMyPdZjubHuEEtRveE/XnGlajju8NZsMxEPyBTfWzRV3qhRiijWhQRbDaRB8oxhTIr
so7PYa5uDlfDE4ne49dcJPQkRzYCJeeyNrmNPVELwMvI5m0oQ+MZ6pRQN0DpGE4ggWq8pJrWZ6NI
4ubJVOZo4kRYxk4LOm7ca9Ah3J42YGp2SVROj5TDHKt88oixjmjDo7/9nKB3ar+FA6cOEFg7xzvV
4F4Xu7M5lcfPUoaPGYVs+LnsEQ+5E3tQ7oALWWq2gvRwL+Y8oqIYxzsjS8b4espn6xxjaWZgqAqb
dpyeNvdvWgfXP7H3t22j9503EHkbVr6g9W3ryK+ldYLIY/Jq2hXcC6dQhi1JP/MBy7Fw/+dB3reI
fh3k+CPewP5op6y1gvcIzS4m8vUYohalsLjCeNraI+7XH/TC3isE/h7PcCyktcdug33C6pWGlBYe
2m7lVJ+YnuCgsWt2wKYYmPTN4mtVd/3nJ9RQN7zvbBzfoyWkw3hCaMbJe5Tcd+syWt1lW+/FeQqx
vNwNPr52F8rHLbfjH3vXRrEdnUfTUVRALzd/0IvfvM9BTx1lqGmswYlwzYNzlvqZhx5Ius523tZb
64N+6W8miU6Tz7S5v6P9+OXhCCqbZlt1WzMisUqzXRNB6p9f4G8+2bshTqbIRGzAMjuqG+K+HmHo
iQEM2RYIRG9xEPXK+u7Pw2nvGdg/pogwHSY9WCpr4JSBPY+Y0cNmdSdv9Ntrp7gwNC7L23E3Elzq
yk0atDUkNjd+KimaNS/yhw8m6e+mDIijgVMq6gCLTtb7VWFo5G9kWJ0f1QHWjgi5+qENJr89UOAT
iPb4wRMfJ/3JpHk33EmftoXxh+TsOJy2oYrdSMJfvTFIz9AKJz9dAP55M/o3y0Famg3zHbUPzciT
5QD61o71+nM5ZGeNh6/HHpj6314O0lEtpMMgWyiCTgZTlJL+FZ2t9Fz1ANyVLdm5fn+gA+biR5pt
0u0Hr/I3+xkK3GPH1NTgK4qTAWN8TiN6K65yRvOnDwhxrP3Un12H91klfnk/+cvtvyzO+TFp3417
skisCfBnnN+t+8KD0EarZGPzoB+t+9+tkncDnkzRcAyLomFAdbtuVn+83qy35hZILtB2ynHDyfbw
vm/Hm//BOz6+w9Pp+vYdn0xX2+ybeWQGodklr3aj05Ddhb50RbtZ/OEqDj582I9GPCGhmL01ZMev
+veuql5U3o+HlK6+Wfb/1q767uUet8Q3u3jq5FWWxLpbRMOLkfZImvWi+GiT+WiqnnBPnKhN4Hn+
eI29P/uOs8v9KDguRjKckkD/LA7HI+pflMr9MlVP2Shd3NQRZaA7HFRP90C38o3thztuM66qe/+D
r/ebA+Tt2zxVP9EgRnjy91SV3vSpH1z6yh6S3crDMyxg3rC3uj2UqY0dfLAhHKfGL5PV1M2jxgt6
hXpScGjm34Mv2yFYAtpycXYuPeM8OYyuuodoZn4ieQPDQ2Rffx5a/+2sfTP0cSd+M4tkFIlZ8tzK
WY/S4FZ6JCJxrQmu92wM5w+2SwzQJgymmxrJgzvdJv5HC+c3D2/AD5DomWwNF5OTdTNnibUm4NNO
3FxWrSUPgzk95cgXsERYxC63xfOfn/l3J+e7EU9WzhoZs4kzG9uSPGQUP4jHf0zo9eLjTfe4xf3j
01oYoqBFo87STP1HMXmygAZ7gqPpWK4KRqOkVyms27Z4+fMDvX+DP8dwTB1pLOWVSV3y/hsaA9TA
BYxQ0B431+w6OvoK6E2XIv4nY6lL5P2fB/zdQ70Z0DrhipkxGCdFEY3DxUPj5FpgE0qSeX8e5X3Z
+OOxJLAWs0JgLKNiU/NualYqTg+DtF08Wuy2O89Qr/15APGeT/RjBEOHoMTnMRwq05MDEUp6mq+S
pMnz3l8CQZ8N3QDWSe7MTbYizdytPOOTuKHN5SMpfSCJ2i9Ut2AVANzubBJYIo9WgeZhwvjn3/ab
hzcExQFaZfiMqn7yTQu8ekubIHXsLNrbXOFCG4ZYnPx5kFNF8nF2vh3lxwt6s/ozBHMdvFd35IgE
OkFh4trnxpPN7o5lw24tN38e8DdPZVKyMkstOFz4VL//pGpli7btbcpTxByjgdOGDWPhz2OcMBl/
fFXTgm2G+ZE0dPuoP3+7pZkKPJi5s93svrlv96gMNuOu2SreSHllfe9vyv+iEv7zevX9MfnrkMdd
9s17DDHCduYUlN6bcNZ8rM9/FjnjzjyXt2Dp1fVwW959tHNqv5m/7570ZP4KoaQsdYLEu4m+gXWp
qAtM33TFEMbeKFq5G9vxOS2UzzoN4z+/5d/sOe+GPm4Rb55YVBXehpi4l4BTatluu+wSvDFJy4s6
ToIfY/1/pub/sjjp/zlT8z//oyWguP3P//3trdPC8d/59sMaTIq/NPYGjBQMm8Y6OOR/8TWF+Rcn
qeDGbevcuhFc/zdhU7P/Ij2Us9YSDvZhpsXy+JuwqUHmNKRN24oLLZuibv0rRguna0LjzOOKDO1Q
VVE7GieHRIRbcJ6tqwR7LK4SiaXWPJwlS/QaL92/eFJoBv5jbCg8EqANIMr7yWiUo96SjynddbIW
L52BGAzaEPs3L//656H9Fuv6ZWP5OYwJYOLAcbHNkzmf5WFpj7hYuCDKe7Ohb8T5kNzJfXYOZW5j
eOlBGfcfrfLTPfN01JOHs0WZaotCgZSOY+otTV/4KH2f/vxsx5/+tkw5DoIjhWoJoTMpnJOzFj/u
2J7QbLlauy+QKJHFJeoPxvjdg/xjDEs9mRCL7NYF4JUHaUDCh53Wff3zQ2inmxJPgd8dc17lbMFC
hPXwdlNacY6204ynkDfG1+6+uVTc4kArz0zd8LO2Nb8iHjUf6K9EvvP5z2P/5gVqcMZoAeLaAAv6
ZG4gKy/VJmLopD8/Mj/ML7KdP6gJPhrjuOLe7LmZZaJ0qhkjPtqIVi4Mam/Mh39jmr97lJMJN06p
gdz/OAxlUb8/oiHhuXNpBAXeEwKjizAgWvDPr+/HpzmZgO8GPZmAIRGKaxQz6LLtfbGRqCoa/p/K
K7aIpT3VH+/tqzkQ3tFEJPykvJrtB5vIybXAAsjTNf0IANm6kNovxjBjZ6yTphsSUI/40cjNDsXW
8aLPWlDeKB8u6x8ptqdPDGf+uAvbGoY0J685dcYpqfMZYow7BVgsqM/jdQseAs0nyDxjqwWRiRvg
9mNw5Hfz6O3IJ+8a2ydaucQ4oGzeTOngDSiMxviDL/rr9s/bpL2lmgQq2OrpZmmvwwJ3j0FY87Tt
yr0IHxAI+3P40bL4aKSTZZHHtPqsmg0yQ1mUtaVfmMSxiiYJslax/T9P1N8dApqAkseHk6bQTkvY
UBlGp0+OE/VA43b1iWL0qC4/Sd++go0rz2EoXHzocvObvfPtqKc3rq5ynGGqGHXypkB6WTBFu/XF
CXCf47/zdaABaX/54FGP1fjpDKWKgBFnaSrqjZOqtl6hs5L4J137Tl1cZ/DSL0cQrfO17xltWuS9
3vLF8gbf3Pwf0s5sN26kycJPRID7csulNpUkS5Ys2zeEV+77zqefj55/pktUQRz3XLSBhtEdlcnI
yMiIE+d0OTB2B7Dj+z/h6rIvfsHy9xcRL6dx28fmsmw9UnhDF8eYuY2NT3rNf3hqkajAf8Pc6cp/
AoAKxbx80SBJXKkWIUrR92W60Bv//hfLQUuIa4Jd1cyVpT4NIBG0sNTJD1KGlGw8/ZsNu7CwCipQ
osdw5fHJRCSns3J00qTYv7+I6yfgwsYqfMjMUNbtYmMJXLMroRV6EmY32/fw3mi/00N7awGd8d43
e/0rLQkl0wrL9M9rV9CjHC6SDKt6jl6TdZrUc5x+9dstO1eTCEX9x9DK54q00QrGZP87yxNEG2UL
xX/KUkhFvIb+o1u5o0d33ji1ZnjYroetSIz++x66/AGrVKLIymokR1MpQI7ufL5tnKUBMt3DjurW
vza7EVfP2MV6V04pBp3JrWipNqrLn0SqIFz4R+URsXlHuo298nbL4rXr53J9Kx+d1KQKiyVbHxgO
ZsLbjutfIcp97/vL1WVpoirRo6bHss4FoVYIpIUg34aclj47803m7n0Lq/bGfz6UpsAlp/EnFa/X
LgkDAlQoLSbaH8Pv8Kf5C0yvYz2H4PZPwGq5wdtb5Vm+EQ/GF2kjOC+b9CY2/2PbWiXTXaIGYwmL
l62pE3zGyoKI7Up1OsVq1Bw6YRrBvurNVp529dtdmF1l2JpaCG2qkyPpzfdqPvlpYffm+d/sq6ka
y5OOavi6HN5B2SOG058D0CNp7TB6U9eutqv20V54RphkIRd4bEkGMxdEQO5sth+uBhuoC7kOIB6U
1pTW9QxUpBz+nAlpB/7Tbb9b+ZHKOEcfUSqY81JuxczeLPtdzQqVC8urwwF6GOZA1BBtNYWlyNb3
yCh6PvC1feAfRmdwC3c6MD+gfIle3t/2qx51YXkV1qOCMRiQtSrKCbdVEu+DCc5TBmAUoBaTYWxc
VEsF4q0DX5hbHR5/HvUpalioeJJkW/3UZ858pk1n3DRQ+R6UvXHK3PAhcbujfy/CVjh9f9ZO0Gsj
d+10VGn/Fhfxn/P8z0/6U267yDaGMv1PyFD3KMIh83lPP5/8ytqnnk5a99wc3t/yqzHqwuDqNLVd
aIQlA2d21Q135LCnOt6g3NuyQLHnMoGq/ET3lcWRS7V1peBpBrPw/hquPpsuPHbdPs8zbZyCGhON
x4S6TG+XaW3P/KHAailQJ3/f3Ibb/Lk8L76RH5VgnCesCf1HGSKxWgL9GFoWYPmAEZ3aG9Np/77J
rT1c3cfMpKozST8LHMXdFJ3zUt/wg6tXvirBX0CeLVu8LV5/pgwEr1bHKjFFyKVbUxYsj8aE6FFi
g1AMSt7kXmMmyDWNMD/Cjge4c2gKaBWKUTh2DCceorqGg9Iw+w2Kw2sBXwUjtFTxVJXb9PUvk4AB
govjss6HUvDqzjecKdYmt4n12Ht/n699WlUG8UEBz1zkCV6bCuDeU4KOTVCYkInNst2lyeCmtf5Y
CAk3Tt98lurk8X2j1yL9pdFV9qPMqDUJFlVKtYJ1qoP2uOodBXSwOP/4/1la7WQPK7Zl0dex5zJo
flhMpuz8MohOeSCW5zZP6q27emtpy35fHJUoaOMWFXISO+V3ADMUQkYOg9P2ZJXu+0u77iT/fLlV
LEe2bNZQICeOVTcmYMhaQUjd3wg0146hqvx5cstw564TOjMzu6TMmYyKhlT0uijubgHVF8GGmav5
v7oUkhdWA8NcZ3WRXw1oikk88B/yY3ToHpbsO3HgV3qcdpBQ7Zj0oYPUnN7fw6vPqgu764zOSgIm
bJaCycIPPLuJl8ueFTutndq8N2xNd4bvxgfpw/tmr+/q/67WWl1BYhspzF4uu9p+jYsfEJJv+Ma1
tAI6WZ0ikGrAjrg61VAU+bLlD6qdVd1TLxgM7cHvJimNCXY7A9CRqrv3l3TV7y8sro50ncLbyQA4
tWxrj0Q1AwmRY+ihO5jRxtre9E+XkiGPeUsBykXDe92lLYe2CAtt8ZWTv2f4jfy/9OI7pFBsxo03
mWDkq1/rH3vrfq1mCgyWLr7ZeMyMUqIkNdR/hvfRbeBpN0zmw3szuf3dcA+j9G7+2R2a78XHrQfc
mkL7T6X0YtnKymlgTIiGyF9ecFSjuhMalKf8y/Qcu8KdjgQ4KRqcpKf5V/trK2O6fkoudkB+HdT6
ZpbIN/i4i+l53nUP482CQ8wfJWr7O9iynOR+qwVzNb4hbGPof9iL1w8Svn2bmDpHs/bZewHGyh9y
Ho9nMzSrjTCwhMr1u05d+Ml1TVGW5+vr9bWmDN9SONI1M6kxSP5zKAT3oaJ/myrz3pqA9I9xdN/L
4cY9fzUFAQahqNAzw9qyDnvJSJ8R+Q8CQVl4DFHsxGUSyGofjEA8lTCqOZPmf2BG6U6mKj9IcJjH
udc3wVdp4b366yMsL102kAIGFfl1N0VoIRzMJnZBTqn9BzvdKk611XlJJmwEizV/+OLLr0ytooUB
1WgnjjhU6fbUWyjKnaS7aafAsV1tpHlXAtMrU6sMIDatrtaXir/aZzZToB9HMz5Gar2fxmojrbmW
ldMLW7DkJp8TGsHXfpS3QmJq8AKAgpB2xm7mIcMI+2dGH4hLW2Xaa69WADQYonWytJDXCYBWqx3q
RXyvfX2uvpVP9T1OYh4ZQoby1Gl+FjsGw/Zbdq+cy0uz6ytzElWkgJa7Je6i3CvHLPOahXhsLBGG
eN8jt0yt9pNx8kFHWoDSrXSr+5VTxN+sZN7IPa7cla/WswpugsbMd9SyjWPzYIXyoW/TXcD0bqrF
L8jXbNxefwrbq1izAJABkfPs0N68OqKkRsZbxEfSYP4tV6Fl69BDJ1L3IZ8Zppw7SjD6UH8Bgp56
Vh7CKxg9RJPq71tV+oKiVevofsK8McqknFL/LgqL7mTNy0yiPkD8HYWDnTUAxUtY6EKAKhWMcp7E
eONGyejK1yGzoAzHFArXrb46xDC5ZEE1MIhbAsKpxEMnf4Kf+O+/Dtul6H8eaWAr1i4g9RqcJj3l
PqgpG6YYx6x1LUHfK2Kw93154/NcuetfmVs5Q6rDZmx1OIM4TiddVb+2GoQrf+3V2IDxCBQJAMU1
RkOaejj5NZYUWsdcfg7Euzn69C9McJGhR4EmyJsHpDbGmVKH3J2GuIy0F8mvQTYFh3fe/n1D8lLy
fOPOOpBB3cIXGKh5HfLCnJkWo2Ax8j549G/FE5g2N3oYbQS5wnovGXazG73CzYIzHEjRx+5QbFyi
17rYOoxTImOxrPdNsqsw7VYEBVECmuRb82F2Qyd7ML/45/ameEaC2qVp8JtxT1u8ie4FeGo3fsCV
APLK/uocaGYMFqvgHLTMFaaRADJTdyFesLv2rtHbDQ+9bo2JJYoWIEfW6gdWplhzWvJ2hjDhHGnq
L11Gn66HlsSqbxu53UiNpGv2ZMBLdOkVQ3tD80ip3TSFmRd0zUVtQUUKxD5zWlu3LSQPzswWOwsU
fXD0rXmUKzc3x4Ovqi4dQoBvr13L6rSQYXjOoroPDtNt92zySIOC113SbaLg9+Rj09oQzmxBe6+k
gzp9dIWzCavvm3RQ8NNpokVL0llC6i34uccEmatG0X0SWt+qGjD8FMjf/X7c6qpfS4wwDRSfTJSq
zHpKTG7ksedTkEHQ5vPhgmwP/YkGnyMf9Mf3j+61UHdhal141YMRclhziaylZnhqBKUc9L/dlv9c
KTBdrujPii8KInKzcNCO//Gflmkit3iIAifaL9MMihPf6DtUF3eJm9+SRLy/xKseRB2NQA1C7c2Q
ETRcCL+JeFBjwlJUidSVO5i3kCR2J23akHK59kDTwUwDu4NBWgZB/dpf4zll+HTx13bXeemT7Agv
/XxTPPQHGOM8iTH4meYeI9Swht+EG4H46mWMy9CiFPFddZUM+iQagj6T5s6wAiFIcFOmw1fRzDbM
XHsKUlXgtcI/1IXWHeEK1PkYZYQf4WbcSTvFjXf+U/JLBS6UfEDuxQ2fleP7X/Hq0i5MLo584UHQ
SAfMFXOZWXLMuDiMhk4u1w30b766EXO2TC1/f2FK0OAxDxdOMdRKjoGlfFCE6dRYmrThmNdqGK+2
cXVnVHFhRGPONjae6KB03dVO9nVhoti39LrE8Byf9K25oqthjTQNcDZiQ3ReXi+Og1ho8WJTPFV3
yak+DDsUA283qwVLjrROCegCIKC04J3E9bvElHmw6yQn9rjz92LAXEviZADniGLtL+tYvPwL97hI
Q1fukWSlFcDERB0U8b0ink4zlCmTXu7+f2ZWrtE1cCrJWQPtU6zJuwZm0WfUQ3I3z+FXft/U9Vvg
YknLnXzhhrNihjVqj7wRju0Rpc0CSFznSk5T2vXzFszp2j3Ag9WE8gjIGH2A18amqUd7UseYIXxT
A4pbfbqxddfCMNMkeANOR1xcLWcwAjIZGKltoas/hDKrmKoejRwd2L5ZbYXha+53aW1VgWd0aewX
nTZbsXsGTJCbQ7/BaWkowm3A7IP3/se6FjIuza22r0vHkafJUkFGrtOWO/WhQomxbMAHvG/o2nsf
BNP/buOfVPzCK2C8y6wprqlSeZ0nO/1RekpO1S/lTrtFxDc7Lk3qFqmoccsdr3oIileM61oaE8Ir
11fEQkIMmBc/UgS7+ZwggXL+o2vnDDthz0Ri6G2NyG2ZXMVHWp8o7kJaaOedP9i1FH20oBTd2NDr
nvLPulZ+mfXtGIYTRvpdcqd646H0pp3kQGXyfxgd31rRyi3DnKvbnzhmg8KrVS+bn+UwVxtX5dUc
ZBEn+59PtfLGpmrQuqj+LCmeXmQxh/DXDg45cOLIGT4jkdOIH7pg35d3S1Uq2q5KXd3U5b2u8SiS
aeeswglUuCN6xZSHjip8KHSmLYd/yb3o53Su95tl8av2AIUC7VOW8YrVK6HJQuhTRdJYLXDrY77L
bltq09m5OBYfts1d/Yq0SumFgUp+oz1H9mXEcJZyC4QVTFE6iGUY/rZC2PKb1zfoQkvxP1aWNV+c
dJIDH9w2VkoIFR6Dg3SInim02+ZncUeb47C5icvVvzZI93dRyFzYRdYN/lApJMRtiNBdqMknuZzU
G8ls/QMqv7MrqFZ8KHrf3xmw496WvNY8tYPtTAwhaP0XZxJWDkqasmqQpqxjTRaRqxtE79odPI1a
wnjwz0jhgQYRPvybq+/S2CrK5L4xy8OSqQj1l8x6lIt8o9RzxV2gzdVpLEAArMLY8vpDCkMfaz6U
NnYhCfsEcb8w3b+/YVeuH9wEDIPJieNNujpuKdo4WiwgNjKKs2vEUIVGwOF676+tLO0RQL9MoNKR
WKWORVMV1qj5pKv1c6WhBM4sgjF8/lsj1KqUZVKRjuzbpmUb9aki9zxhqg5tR/kZ0Tl7kLamIZeg
/trVsbKgWTm/RI11WynWBMgVqxpC8UhAOv0hqDuvMI4k+m7n5/a/WNKFsdVBFvzW8qFN0pB3+GlM
50B9FI2ttP5tdsWCIO2A9N8wTEVcnZjKalotsNg2AdpaZ7RgTjarILoLBBMKKmuryfHW4VB9WVqv
DN3Qfl13X1UDHQB9DjUKfGj5AkHX5AfmnHbvb9zbg8OkKoqoiBOjuYnu5uuDA3gq0+umZVFZ6qJz
Z5v9VuJ2xRGWkSWeKQqPS/z6tYlmpI3T+BplQwNSMF/VjvBBMvluvIzqeJckyPC8vyZaM298D4lU
E1SPqcqMu6z7/mOWZ1QIEsVOGylCFU9pPje+EX4aIEPZpei/2FMQV26IODp3S4GrBGHZwMyrDuWz
mYTS9xSK4W9dq+gfZyY9PuR6FX6PrTK+T4qqc6dc7NHLCge4F8X51oCi7YOppfFHX27y2xCNmEc5
QLph4epujSfkCjRbiyB8FpFA9EbI9Uyo+0hi6UqMavWkNGqGGlqpm4cBlfu9r6Xl7SBkt0OX6HY/
i9HOT/LCG6Yq8Ma2q3ZFgg6a0mnPuTl0djF1v5OogONRL0VbBgtgIzSEuUgz92aWgLJCwtK2Ruux
rsboOI8CIglSKp+Vcb5LpGw+9Z01Ykn7Ad+c9GiK+eTB2qru4fednDDKjJM1TvXCQRm6DRpD9qxZ
yIwBl3WFSbFsam1kc0WU2uIgVg4qFHC29Wqzi9r8kxw2ylnTRKu1hzBAfBc9XifJh9CzquhJBxiY
FIjxWGZfOXm00FGb8+C1hVLZltLqtpoPlpPTIjhAgsckIlnd3URH+xhn1XfVKIcn0QhT05ZDCMfp
l7yUAMZAWkGhiCBWb0+jpJGKtZCxV0Xgwdj7m1m6F0WJvnZt5A3tgHGYzeyqKfudNEdIGHSZiux8
7tvQmHe7bJZRjDXV6HbO8vgoDqF+QDLva5d30B6Ys9PCP1rX9Xet0d04Ra4wCUblYzrO2SkTtPHO
UiLlI2J/TzPii3vD5/UEK6cIL3Ru7rlcblGtxUkm6A9RoMyRTZR5j+Zy5ugihJVRKbl+pz1pWlfs
FSmbnFKyHrvSkNwy614Uuf46yNGd1rVfoGTwv2hCLjoD+gHnshPRPKqlH02g+Ts2NjvUbfLDqGCE
VYwkdiQz+hhoU3ybVrGEnmwFXwT0nB/jZlYoO6k5ElUV0hcuWq06H2WY9mhKKvvW95HKndIaOdrC
dJPYaByhVxhiMyX5MUTF5zYUEUIGQDlAwBcUu0bmLutGOX1JY72Fz0qPCwgSK+WgtX3pQFtavkhq
OdoSw7VIWGkTFPyQ4TVV9D0d0ttqKvWPRSN2jt+G/T2690+UltFTS9ov7Hno6mGgoRSILGE5FsBs
+2SX+omnV8z6U8qqT5E8IWUldsVpEnrBLnpD2PeqVCAZPkGKDsNdw69S4WbK9FulUdBp6Pdqim4Q
rfT+bBT5Hi2LOz+yJN4XgfI7RtbWlsUxO/bq4FVkJpYH1bL4e9al6mAABLyvpDyjrFA2jduEeYh0
bWnCbB6ZU+lAmmLus1aIvogSqnNEK5hy8zTZhSHqjcBBoTEkl/QgJVadBg74XV025Y0f1fLRl2rl
Bglt8YNvxf7PcuoqkHZERBvdEPk8z528r/xifipLCGUlMYfepkjjg2HN0depjfxmlyla+WtqGdTh
fdbjlXM9c8R7hLsiqW3Q/k3zctznqQBQ04orBSIlXRZar4WZznAbPRE+sud56gS9QmMUdfqQLxqA
HIEVsOsTyMnM/knKizY/6GiF6O5UmGHn9GMdn5H80F8E4OiHOhSzhyQt2j1yrMHPVpgsxGUaY98T
yGHes7rMLgS995pmlHdwtpf36Sh0XlR1wQ4dVPGIEMfogPdK7FIR70MI15kaCK29WsjNp6RCGYdS
o9oh3yj5u4qP8VGL8uFn4UP3GSeRTkxDFODYG1bwvegjFK+Duv9kDUJfU+OK62cZJT1EONrkWKtt
/AgFXX+YJOtXVUW6YftZOxyTsk0gNIZH2eosxQX/TFDOp++DgEtCVllGHxvEXe4ba2SJY+20UtZ/
yKEyQc6lDM6JNBVHNYXGs7GQWKsLYbxXm7pFCm5GICSDhlVjXhoBs8zywkoj8ghpccoraNk1QTIf
oplYMsyN+DihdPvgV7NxbKpZPxLGYBOWk+bQV9ApI0AQgC3mfzVNoQJzNM3yh1LONZcOUXoeGdt3
ioILSuyNlrg7F/tcLHmw93F8lNvA8Do4BE8TDNBMG6uxX7k+1BfaTs7bkJ6+Ft/lZq49WbPGGWOy
z6HTC9toMWsPkIJCsTT0CBskI6IBmhweFYtIkoQ6KE4q0LZkJoGbNDLfHAG8sxHDew+Vq37Htwvu
LGgYbJi14Weash9CWSvIH8Cd7ExqLvxCVbw8iMjhnZWZNoelxCbgPLOAPC6I4akT608+stitHfbU
yGDR4vPUQ/ccF7B+ur4WT0yrpu33dpzGH1OrftejUPjtM+5MptyFtygfRqknowZ4Z/mC7wRJoN7U
RgvHWW82hyAu0tsA7gjGG3iyRuhgHH1fSQ9Gpbmm6j+IVnJblTc8JcJdEk+NN4pp+lkZi/IAf7K1
K4pcPEe+VH40LBmvF8Je+JHEcX2WAzimzSaIPWOCqD4NM7VwENe09n1fQL9jiYOdF+KXEIm9gzAZ
yVHoIO9tBEl4jKU+bxz0jiX8tTZ/hGlaPhpqrt1NyMj87gLROprqDM912IROqwcv8aiHkGyUpEoc
yzCy+W8hbIm6XqsPVRTX97EStgO/t1U+yIOUHQSEEOdT2g6UoOkkdDOyCg0eFgYNCt1ikj1WyEHV
jmHE5qe+H9NsHyhzvp8ryjQEK/BmYep2cjeQS4SiB/RedQfeXa6pEKBkIdZdNmZ0oR619i383Uci
kYS71fo+VefI1auo9KQRDaqyZ8ChLGR4Y9WppmYoILiNTiWKtKcM7VPStjw6tBA6q/tKCQZxp5Rx
+DLqhZjDYG9on62gUo6ItITi3uygW77LoEdA8gEpi3sBAuXP6qCMup12pvRspX72qUL+d0+OadyQ
UaR0pnCUuwoFGSdWG/OYCepwnkfG9dOM5lwdRu0+Fjh2StYX5yqUw4+xmVUuzPg189Ei4pFhkcVO
jtLCtymXS8AqbQ3xKnTPtGnRE27dOrV8dCNVJbhLqIVKhyaKTOkGNtfpJqgNQXqC5XmWHa7I6ifZ
HkzHCsyfiqsn0cKILOR5Ap6kzaXjPA0zqnjUIyhk6VM2uknQgTGRYy11TMknmcuoaOjklYKcFode
QFfUNixJOArIwn7W58aobNk0hA8oSelf8yqaXtJmqooU7YgiNr8OvmLtYiPKtLNKeZqGCF6z0yAq
xnfDpv/SyhIq2uzqXahUzOJWjfgihBUU26OQ3iZaydUsGxUwC5jw5Y8lGBVK6Yhdf6gROvlUmI0Q
nYQCPL9XSsOEilGZqgNDTNKIXgex/ynr0J/RpaH+PMcI+4QDJMGoP1i3WYhcEY6j+494XiYdyETy
5XpSXqwGNaEePY9PPYnbVwRAxM9xIyUfA8NE3LYSR0h+Y7E6awJTRVozSce0ztqbQMtQ6pon8AJV
PSdf9NEsHri2O3SCBb2yvF6FTptXpBESQq2hvUcDg2SPIQEa7YhJxR34xHT8FCJLc0dWxWhLjmDD
IZbQztqNWtIbNusLYjtBZOZ7XBYBsgRWm91O8ZQ8S2Jc+R5aLohtIc5pJrbMi+c8yVNyb4noXeyt
JJth5Y/a+mQMo/Y4VgjsoofVwouvhWH5Uymi4INQ54pJcpvLhzGkq9HYZTf3NXqobdnJx14u2+EF
sRJDP3N8xSdTqpsHBo24b5VEpAMRdfFc3+boslAblVTpa90lbX/qALoq30QjkbjfmhhmbER7ytAQ
7tGeiH42evwd9E7liI0leoLOSUDcyUB4OeeRE0oS8OOmzZEWVay0dulVJpqnZ4h4Gm0vPRlWnO2C
HlrWPUKo2m1HC4RpzE5VAIukBRosU5UMd5lokttagIcEu52a6lRBZl97VVDGDC7k6qdUK/P7qBi5
IzPKMudBiqe7GgzY7AImm/YJcl0nS6q6g94tShwx011K3cYARQQE6pM0Gj6oymSe/NAXnKyfzMci
N/1TKvZI2kJiFuzSyKx3gio0R5Uxg1++pqNl3ChJfEgpFHo18ivnZEK5tXgJ/CB0y9lHwCUXeC6J
yPzcGUFdnzuDuIUsRE1MiG51fTxXiRidq2hWf4d5XjpW2hkudyh0C4ZiOFZVjSeeTTNpKAyhE5wb
RfNVFCLqJh1S89JoISOHIDV5kZrlxxiVnG9CHFe7XM2y7ya4OEholDS+A7Fk3AR+iTYLJ6Wwq1w2
jySKApzjAqqFKa8SL9MGEvvEhJ47MwZeJIJwnMIwv5kZCvjZxNVw0voQoPOQFC8qHwWBFnk8IVlW
e/E4a+TWRbzrR4lZyQl+4t+VVhrnrNKR8JrUgaQOVUSPPFn4Cn98+NybcVnbSpmYL0lYQ+Nk1uUJ
CRDtEChar9lCqgYo/GYIMudGWX61pokcLEDo7a5iDuNri56QKygQe9vCqMWHDiXm2w5w6LFUsuQb
QhvSPlcq9TYRkUjkrE6WR2Wy/B4rUr6fulYabYY5kk/5rIS92yZBWEHZIMUHqZXHRyPUDNQcqqxp
7R6QZ27jUhLvgnQSvVIVLDs0suiMGF56HPoQVu8Wpge/Mcp9a/W1JyjF4OlDgl/nVlsikKLHR3QQ
x50OQ/ChamTxXmkE+Qk5NWsHWfDyJvYRkdEQZL+dY3FCj73oXvop1I+TKYX3E6rSLhW7/hsPqNyt
ZkXe5VM+uMCFxM9qG7YPwRSQOA9qQtqCmABwtBBdojLjvaf6nJ+itV6gsu6f2iFPXZlfBkJCLZ0K
Ie+PvDvku3zQKUT4WZNEaEnpykd1QBzRHjODRLOgLCwmVXVnJMH0EcGTaQ/qp38R0mE4xFojd05V
NPqHVERIxM7QND7lFASKH5IShj7vWzL8O7UwymPYktmdmhHWsntZ6sIOfk/BQuKjG0tTvJcCU449
FK1rlM4QDamEEiHlMJa9ctZD/TGCyAfJA13vpt1choG6a4tkSPeNnIywV3ZCV+3lOm0BaMVdGBm2
ZQ2avBcSP5SPcYqC1TGcjbTcNb2OGpxgpcM3OlFtc88MiVG4pugj6MuqQ9UkXVT0AyCPOrtRFeCx
t9NQZtZG5fpaMUyVmeVgkINamLrU5y6aHGYTIp2UU7cckAikBAhHO9nDRj/hbbVSNi6NrLpurdD4
lRRhRNNRJ2+/+p2640LesLK1lFURfkxnPrlQooeSVk9dah5oEW3MlF7r7F2uZI0aLbXequUFx47c
gWvsqCNZL2rgAHusbqM9tT/aMXb3VD9Mxun/ADa/vpHQb8Hd+Iev6vXXQmek4OFHW+8PDVdHHub4
wSnZN668aylWOj30KHAW3W1Rbl/f238Mr8q0GZElQwGAaZ8GesFe8dP9gP76xvZuLW9Vbw79Ae7r
ZQKk7NAp8c2jEsG5okve+yXgq4uBxsyQgIC/5cryDX3mZY8ZqgjeUBFh6y006rWZEoMeCkABwL+w
Aa3OVZaihBrnfKnBGV2qM045/uppbQv7Ypc1L5Zb3m6V0q+hwl51oZbtvTjLCsFJ0FIeNC1du/yL
/KwxF4Vm3Dk4QsPuKIk3Hbbmg972PeRXNlfNuwnNQCXX2cuxejD62p7FH4382HT9Rg/vT5Pudcfo
taHVhiJNFyntAqYWTwvxSgywj9wYHGpxTA965ZXPW/3YraWtolaPlIU/gPlHArh+1MOSnEjZS0iQ
jJq51Wt+65JLE+yfNsjK8ydE1AQqQcung1Wf7Jpp8ugUFGiBL3RYvbKLNjnKr0C2MQqeeCGagEFw
3eVt00A0kPhcfHTeSQuZE1kptH4P1VfIjo6W1wEazxj5BDOuU5yHFv6OusvfHkZ+BE0sDgukE2+Y
ltjT3ugziZFFmiV3c+nrj3FAaeJ9K2/Phi4aHEPayMuwOX+8Phtqlg5Fs6CJGw+UCXO6Z7i0YbcI
fsH6CsctOdQ2xfSbeLYyuoqak6zTSer1ZQAAnpLIy9sPufj1/ZVt2Vh5zlDzyISTGBud5YaISvYg
rbror5milqX8AUMzXqCZfy7Gi9iSRaYGxTv7l6Qfg7Jz9FlyrfTHbNYb/nB1PReGVre41WSJ1jVc
qHlYHBHH/QzveDRupT1vCWyW9egLRpiePZFltW2VJTBF0XDgtA6Zs6rdzzLSUMwsxA8ptZogesij
0JMo9ve82km5vRZmgkBFGtOvvTmG7xKJcFFHZ85MN6LBssRXoe7PbwMdB8bcsN6MlJm+YEWdypFY
IPfNPtkvEFH5sHVfvIlvmEF3ZWHjkiTgyqstqKGYDoplcmie493SQ6YU47QL0IuK3t876aWpJfxd
eI86SnnaBia3BG3OqJAdyHsdRJbd981c/aqXdlY3ILSCC9kZOxcey+Ok2+TqnnAHLYeCcEfgmYyh
TDwynOE+tTye0lvTEssltP5yVLrYTliYceLVJTV0WjEgEr+QWfiOiHTo/G3Uv8ZyspsDZbex2OX7
rIwx4LjcipZiQiu9+n5xLvdNBwzenn9035qHwkG6w9YeJGjI6n3gbgHA31xRy6wLdNyQExFHgZW9
/oZj2OlpxxCtzYAqLPVTKn8ywunH+4u6ZkRjkA1FIAtW/HV+jaijbKoBH7Ar8+FEjhbciBXaWO9b
uRJjLE4/RXID4vg3M7Z1GpZp0rFzQ3zQpk+B8kmPN87w24UsR4qrhvkREF3KardiUYuKiBa3veiO
RX6+h/JpwwGW/OP194dVAKEmC7ZjFSKP1dCXWbdZhMouH6SkuaYLJ8g0FERWS4InlHGnIU72f7tv
fHwV4vQlcda0tceNNOaLaUH5JQA2zCB1pEl2EvOvHxvg9y7NLHt7ES2k3kT3TWVh9YJU7sLPlHY2
VrJs/3rvLk2sAoVUoCuf6qxkXITlu28qzPcZtYOKqqFceO9v21vM8GpBSyS+WJA1VBMcM1gbTnW3
z5+WsETn4il+Sc7V2bcT1ARfgt0Wl9fbAE9SZQL25ppjRs1YLTJTkRIRowbcpwTws0t2gdYz46q4
Y7wxsfHW2zXwVSbaldwob+mhGzxx6RcgzRbrtHhzBncVY5OE+s2Uo44VwFUMxnOomJF/vY3BUOdl
BVeQrQoM3OKCkzAdGhl5zsT4RFF3L1kxdcz21uw+vf8Fr67vwvJqJ8uaYWuaa3zAMkBQOLR9eYvj
5e2l/3pxKx+pSVmjfqzoRnUV+uu5PYzlfVAurW7zlofmMQKSII7S7l+szNSglaEYyzjsKt1SEwpY
2TADLmkNV0Uf0Eo3gOvykuW+PmusjAtquTQYFDdXcSofTT3OC10j9ZZ20hOyjuqzelKdfGceIXhx
umOGGKYN+MWrnfA0QTiz3+I6uHIUFu5y3jmEYrTLVr+BAQe/seqMygLAin1lFTkaaabm1kqPCpUh
9RsJz5X3hmYCaFuGfJZETlvF/65XtCTtocorUki66AMNQBAqARhdJPFyTXdDkbuqWIdkXcVORR/F
HH4OgPpNi44F6J73P/Pb5zMErwtxKYJpKlwWfwbiL0KQ2EltHdJ8I6dsvvXWUXHnA3xWu7z6A0Hf
rlUtR2L11aHMQJ5NYdaJIsvqsMZj0dXBclgj8XZq6B3592H9bWNVbxDTy6oujKzOJVqVYuSDS+Ow
TMh0EjNyJ49b8UcrCSKQtli2La4psCKheCsr34ZYtrZ2dus3rA5uGzdB1GsFX7p7FowfqZqcQH86
o2ICteHNJyFj2v8Uhzt/bje87ErMeLX8lZPV/0Xaee3IbXTR+okIMIdbssP0ZGk0Cr4hJNlmzplP
f76ScX53s4nmkQ9g60aAdlexatcOa681t3qFyrKBRqzZHoua41V1E8xwUqCSp0Qod8tEuVLuA91U
lXCj4Prr1lx9Y8QUGZJiKvlqChoxU7vlbIukWpsOqXNUuqPgqnT2yWNyoqmW2t74t/k1/Zj9qXG5
t9WytOsgCPgrKFjVMGiiXEkoqbKo5fdsQXwCCOtSwzA9xbyX9Z2u74r78C2nk+ByB8c7aa+fgidw
JBAl+K/RH0ziHyaQ/NlOhuEl/aDS5UDZoPHmgloL+xYcYu1tsjY+2vVbIviSoJ4AKQ43gLz4aF0V
I4bul7wlST7uo6YO72vb2mKUu3Z4Jt5OkFuIooe8jNaNukUMPGfgVoP/6RQGIzrRJkNsSqB0u66U
xq1rcO3lLw0uqmUA4Oamh9GKYhKwWT5FcO/sxbyXusuPvz0ygLyGDHIXijJgA4hfXEYC+UxTCYFb
ZobkR8hxdoqd7m+7lpVzhQwIQQ0qRCZE9QvPMuaJYjlQzTLg32n7LCh/WowRm22BRtJT7NPscbp+
4y1etUn8pFN2I7pe1uP60tascQiJ12zpAFbO03zniUY8IPkJkArMG9qW1tLaMYGoXmMPLW7wModQ
ALsaqYOGfJTK+d6nfnQyR3P8mAETPsRBFm5U+K90e4QwCvU+hpe5siqSFYsvJ1ljBA6aNWrG8wxJ
Sj8FoMQ+lu1bC29ORV6eo5M9KPXx9gcV1+rSV5G3KqTKqGtCovArSjl7AGEfbCM1z4mvfDgkUSXO
72agoW9Gh2bqONbFcarCraG96+3FKK1fAdI3GfpdVB2bYFbUaaCpXEaj9KWRLOWnNMyDK2mzflLC
+verdMIegThsXYJzZBHNzVY9+J1Ke73vhp+hgoy7EvMYanPhWfYkbVBurAQVmOPsQARHGU1ZVpAy
2EhrED6mO/7sd9FdehCUFLSgnyZIa7cF5dbtOTS/0PWBuWV5WsHGtLNdijD8vn1U9zNDbQ3SiNNB
3cV731NOt4/M6tc7M7f4evYM6YSmMaTSV/V9DEJHT05aFcJh9ddtQ9fdIkTB8NP/W5hwrmeHk/rY
CGsk4an+BJjNG47Rh3/YPeyvgk4v97boo1ZSUmGRp5MiBS5uWZ/wrbhmxgiL/rsD1/J9RkKqMbvK
CAORuGDxi5E7KX5EP24v9fr1E/GwwTgJfxgoLl2udCqLyZII6VB/bepPFd3tu6QLh7vbVlbC70sz
iw2Fsg7GLo3bnksHZTimJ+NAFfC9V++Gbs8XnRAtmu4mBhUG97bprQUuniYjkhm16LFsj52nheDP
86+3LayEXZeLW4TWU5/0TSVjAhROdvSPjFseLS8UVw9kxr50W7Kq0g082Y123d0W5enatdDQsUNB
W3BA/irCnh1WmjhgaZggc21rTF2ltL5CSli6ceP/CA1l68EQX2rpt8+sLTO3LnFGSa7EQX1SDiVC
feA+GQ9WXbhKtq/FdTDP9JYF4Q0T1tQFbbH2s7XVadz0c0AUox/1v5FYPynH4qR55sP/w4zu2ot0
bmsRCCqtVvpNhi3lrQu98lQiPgBAfvxYfmnd2RPZcPkknWQYzzcc23XecLlKEYicrdIHdlf+shzD
bCAaDN0hvMsO1oYZESMtP935AsXPODOjKlkX9dBvgV0aFbca4nejmN4zM/l5+0KsXbkzO8tnAfL2
JkptYrUAzglGv9xm3iBZ+xUu31jK1cxYmoxdW/Gtqv18UPfpIZKYiG3Jt2JXsPEX8H0br/1Ar/jQ
bs2vrl248/UtnNlcx3Nb27zqSqAhhplXjFvoYbGvfLm9qxOKYbf3c6WNcnE+ltPchRnqYdCx2ua+
24sWVNx48PFazzoNFP2QZm58HyJWNe7aQ/XF+nTb/MbpXJb5wFV1zCBhPT6Joet/2l/bQ+Qbp9NZ
RPhpFDoNo0Q4luqzkvydpkc53yh9rb7rqJgiT/hrSPNX9np2A/LcUQFQE7CIAQfjYHwVLWdBAgCZ
aa4c44/Kfnr4/VoXX48RVIvpUAiHliF2F6tBW/YYHdXa2rdNVxyAuH4rkP7dN6aV7G5/rtV9PDO3
eNGlTosqK2cfga269Az2nfQ+MS5528o18ooQyabVYRuUfKBXWnhms9ASI2www9QhStzzjxzh+ORo
HINTRnQLM4tznx3QV5yKnfl+2/jaEh2+ImV8eLGvwAOd79ijDtrdbfwYeFcVf7Fz8wfZw8Zjt2KH
Wj2aLTopIMOwi4fdHOISROSIgnGTO7tMmxm5L+biISuLzdh9xWnaVAcwpiApdJUqJIFUMFwxMEH8
Ih0G7x8Sqegd2Drzr3DAtpXbbURlKxcbqAkj7CSB1D+uhr71zspAeosOYnUALLonK/0YmSS2UgJl
Sq8mr3Ya/VVE2Zfb32/NfVMoo/ZJoAthlrHY2C5XosAuCCLar5YrqAmVh/IwfqI57FU7q3ZVdGrp
sDuvW7y3ax7AodRDfd2h2gPK8vINlOI6aUs6hJRFpr8z07UKt/Hig71jTC69F+wf22oeK8eI0ohC
I5r1cpQWN9KSnKpPfThHtWD+IPfN/aSmFN2N5NvtbV2zQ4WbOgyFfZ36+uXa5hwM69QzmKqXzUOu
o5loWXu1V99um1lL+6gZwMyiGXhSgs5LO1UWwgY7OxpXf2R+MXRr3RPSjNWueWTMZmp220KBK2/u
hc3Fd5vGyUiLnlrMZOqvVSXvgmo8MjLgVmHg3V7fyk10IIvDtVBFvWZSl6tJCmvYGNxalT930sDg
iFoXG/5z9Vv9a2RJn271pTkUTHzzb2cvs5YdeRI8W/NP/2UtCLIb9IjFjP3lpyrT0ik15hvRV9R2
4KfBk2Ub27UWnYCr1MBYMN1KBrmImxPgyqmFC4XslH7So3Knmo8S/G1wNIbP5XdR0I1A5nrhk/Et
+lvp9reXuLqTcOBCZEj+StZ+ucSh8dvC6jUSPMU4BOlz0X7rjHl328haAktpU3fgK7EFQmGxSD9t
gkFrcM/yfX9iHkF+qo7CaaTP9XP8MD7Jd8FLtVHPWVuZhhIH+bnJn0tSCbuPxzKKuM/a3CExZ8nz
X53TM74btOPGU7B2vaA6o/YAywgnZbGJZTJCdC4gTka0t629wQQ/9C0Ho4k3XL/Yp0XgDlsqtQ6q
GUCclhQWkcUoTqdIGiW3bJcW1HJCxbUHWBO1B3OzIbO6gxTCYKCk9W4teWCyQismKcNamNvMcEy8
cMYhG9r9xulY2z78OhERJD34jcX2SV025ZPTcc0eYVs6yftkHx7yB8OCY2042F9jikZd421Rsl5T
q4OZoXBD1k98AsBp4Yl7qWvjpBs014pK57FHfvSeOIIJXBjXuh9moNEComx3p8m+/GGwp/Bj2Mwm
UkgqFBGVGAS6vRFr+8AQPLUIODd565b7gCKmNlLeduvE+hOymT+0bvo5RMXfI93V26bWPu25KfFT
zkJ5KEOKMCpbze30HFKL2J2mV5ORo/9gBVoS6nLgNUBcXlqxKyjG1byBLnzO4ff5GcEjlMjJxmOw
+qLS7/+fmUU8JA9RO8uyYA85RDMET8K3QEDAQCzVv/8ck1D6F1hjRNuJxC4XNgYSzBPGzPYNwx/R
7L9XVee7s6P8PtSQfAuwAU0bhk7wnpeG1AwKBvhCoGKqkvHktF2yY3K1g9WEJvTtj7V6+hzq0AAL
lGvUi818YINqncawm//aFr4n2f135vQfk7I73ja1dvp40+BgZ3XXbU5zctqpgyzZnVoGlDOlrHdt
1yaPk1l//S+WOHsAF0R7cnGlZs1qB83hBEJB+Ai4/6eW6s8pY563zaztHRhJQwAyVvqTKfl9nFek
VPQmvmZF/AIlxl6TJY77OG/EqStNJwvxVJByvKcO+taLWxWNUVMUoeBzzqco9jJVDr/EmR3c95U2
f2zUwToFihoe5alW3zIgyJrn+8EWre3qraNjyenkHYI3fBEvd5MtZ11vilzA/uAfQ8RNnefm0MM1
y8DappTj2plB11cVrwRMbssvmdtKyrFh1VJVvjU1WqAp42xxzpTG7W+5bog+rIDWQKyz2F41nZQk
Y1qeubX6uRXkOrriw/spMaJ725Ly60cv33NiZEXw8hn0gBcvUFs7eVt0Bi2gcZhiTyoCDVHmJJOV
XRC3k+dEk3piDDR4ZmxeemvaFkHzzOoe4noMn+3WkpF2keXiNDoFzVzgcYq652kZ/6zb0X4lXlG/
2pMvFW7IXOpLbKswRTNbeGeXcvo1csomcU3Y6hjp1KVxD0uD8lGdFTuGjqLKvld6ooaek6XWXumq
7r5MouDZjiUFYqZR2gcKYzJmNtlffLOx/rLjUXuqlCyyPCnS0lcQsZEkBl1HIoh4Hj/biZl0rlaM
/is6rvldhsDT19SQJyAfo+2/TmU/7xFxg1gpQwy8AUyU69pej83oo2TMyUGD0+V+KIvoqVVD6eM4
ls4JKqrWVZj5PZZ+nFPPSNL2z8LO80/E1VHrDjIcQXDysB16KzvfGQ9WTrGqN7nbxUPwDrmJ9aQ0
M7VHVvEIZVT0MAVGwd9WYD7gqIvuVdjxT5Lf2X/7lQlhTjcVP/w0RKMV5diH2JrMxzHpUKY1+XxG
JUvMjDrQ2TAV/hDWOVXG0h9QlGocKO4oBu3Nwn7TpgGC5g46RrDk/VeJBPizbA70rdV8drtCBCZ+
YEKUoOTtZjHv+pRTK6F4QBEKrjLDXLxgZTT5Gdw1eHt9tr9WZm3fE4SB+wmGqtiIa9ZsaQTg4K0F
/sBePGJjoWYzY904YViwopi7JGd7S9qS9RAO5/Iy2TIBP84RbB4Q4kW2VuiBPc1TS1KIssj3ukJ3
iQ4OvBhF6mRH5oHjfWXRFWzN3Lo3dCTMNjzHdXTOD6AvDu6Qxw1AzOVjbfUE/WkSkMMzUuupmfSe
mBMKMwESWnJ0grug2bC44oQpsVF9ophHKRGrlyaDIUhtGXriXziV/jS9C4U7k35L/KDebQOUVkpP
wh6jTaDaAR8snX5hNZEyzJ0AKEkvMANET9UzEKO77IhwzCGI9g6cork7fUoOWwMeK5kytkV5T9QT
GXsQx+wsZo1KQ5mz3mI26K1/dH4wRT58nJ7Cg/ZsO58ddP1gYwbl8ZZJnjXst/W8rysb2IeFFjkQ
FdTurwG0M/vVZGqzHZr0EUplX0V81Kja334R1k2gvwi2g4BlSXRbakONugcmcBcvcxC+TlZwuG1i
7TIKYU5Bpk6hZlnCk6O+8w0DlIOeGN+zBvUSvfwe1sNGs2DVDFJEJDO/MvDFwZSsKbO1kmiyGNpv
dWYiSdRq0O/1G4nM6o6d2Vm8oGkYxkBE2bG4MXJ4cwN6WOFGxLW6FoH0cahe6JyBy4OnJKFv5VPP
V0ldGNSgRPqzD7ewS2vOgwCVci7ZEqCpxYaZScxgV4sRVfrSJT95oJlKI4VheNJXt6CWq7t2Zmyx
a0mK/gBJPTXIamoPhDeFN6rwxNw+atdRMRfG1hWyetRHbEv8irML02d+NCqQY7m80YM7oaizU+3g
u1KPr81o/bbUHEChc2viK55Zy6IMApga94B+0JNjTKeyPCkmVNVKmmy0FFcPhCD5pSgoaCGWoW84
K5x83mdF9e8MOXVjAh1/2NLJWf1K/5r5lQicrcixQyeXc4mzHbTGCXIXay9nm9jAlTIIqxApH5Eo
ballPpG0pjpOGhsn+iZy5JUH1LK94pT9qbxvl/PXzjkPFXg5ogHwiOLQnC2qqpo8sBOKHFkoy3s1
tpnGnayUWYuRcrSuvkHnsXXcV/BBFDh1cLUU3RHRW1ayQtUZdFJNzY3+zh/H3bwz7qJ3rYZTzFMt
+AZoeR/SI7hifesOrByVc8vLETDbr9pY71kuRFMBSk5tfKrrOTpBpLFVed8ytfAgoC+GSq5GykdB
r3iTPNaPgtzSDct8/HT7Zm+ZWviPOZF6egCYisbMzfqemZwXW99wHyuJ7sVXW8ZTsVT58WRjJT1V
z4wC3/2cPVKy46a6yIqjEoqZjBfBQ0z8KJZ7diYneGD9YB5+Ib/BQ/RoMX0H/ncM7oWk0LDT3svo
bntkfSVgNRRbF7qVVEGu5iulkr53NHAq6wyiV/s+lEf4aNKTGdQ/Zq060ll9Rrppa1tXV0sfn26p
CB3NxWqrYuolAlPt1wRLBsvVYQRHRswoZAqQm30L97K7RT+wdmII3qjREaLT9F4YpbY6Ftog8ov2
Ma/LbxNExJqVbzjmXzH+Igcgl1F1aCpo2RjLIwPT5wzjdiaOTHuK9n3ryn/Z1AyMu6bfqZUbHyJP
qOF07VMLWxjMeSNYEHdLB2tti89/xuLlS4xYSZ2Usl01Ki9OAq3X/BarWuo21tbXFLd6uWIhsqJS
P2doYOnaVKXUpkzwPwsOl/7UgX8C5u0Np22MyQpqgYf8X1tLZ5agsKpIA7b6g3aQYE7J3nN6ifv6
YfSyk3rQs0Mte77sdl8ybb8NmV15EC/sLzzcBH1rijQO1dDatL8rkTl5UT2EH287t5Uu9+UyF95t
CgdTTxqWKcSZY/U5cXYpPW4wIYc58qrhWIjFbXGPXCv00IWDcZ2iEy8VYeYiqvDTObGDpPq/X7I5
9ncpX7I7qXdbHm/tNjrIIYg8medw2XSEMqZP7FigXAon3IVWe98Y0l3cb/YZ1i4Cw8kia6J/RCPu
0rO20zhYmkQaMA+182gNzrfOliO4pxUFqrIo3t3+dGsHhKq8kNkDOH5VJCzCVlOAC9EfC4ynuat3
QRBsmFgLl4A/EEYoiFpQh114ssnJsygXJeU07UlvItNAogeZHkkbky9x27R/WHDyuIpVwRrMnDOH
Nf4raQP/TUUWaaPJuXZWRVbK9AH4Z4MR6ssNlhEzrP2OdK7376PP5UlIzviHAPLE70JsXoiXbzUK
Vg7PhcnFBlhjE+npLDJIirB6ENIoyA6pvbGylU/5T1jKICcJ0TLGpiMZR9YM7kvW6hN1n5e8m34b
oIRwFFmwGBcxaAAu8rpcL2ta39RrTCWHUrGetadOB2QSO5OyUepd2bOLQyPuyVmE0VMaahpfRkCq
i5/qeDxanfHCO7+F7Fyxw7FX6A0bRBRE9Jd2nMLM/IrCH1InE3nqjrwr3cHA6XWPtdu8lY5XvWyD
f1e+lVBxIvtiau26/x1YvD+Qvalub/yp5dVuiOzj7Yu9EiqJkR6OAuEDTOKLMzc0KYpiVENdHrv2
HQHIjI7YVO/ksk+fQ9+03+FAyXZj0Gp38tD8h9Aam1RkOCs4s1/4hrPPp5hl6U86iKu+a0rmALPK
RTRBOjQw7d5e6Nobi5YryisMajENtuxzWEGj1pDFkI0F2dGIoT5FBzb+QrJOgctRmJzuQhXhyeHH
bPiwFobV/TBB3iLRmHI1c3yCqxm1KYB3Xj12X8PafoWxo94o74iS7SLqEEBQChViCplS0uU5KxLL
pBJCw0tvoDQOcumOya7QtWPjGKX6E/TPDYLRxhZaZuV4AyxCmFdlYk4gjC7NznPTVHXIu4UspTeo
b535Zg5bzbyVs3bh3xZG2nKsO0nhY1slk9R6oczwgDXacZT0g56r93KSnMqkfYyncauVvXKREAyg
U04QC5fV8uMPsyPNJV/SzcgL3ivNL069LyWH22ds5ePZABeo4BpUmyxr8SjnKd0QMwSYqUdj4QUK
YoOx32uPbVOhK+GE9R3D+1TrfWtLSG91fVTSBImIGHNdHJuqjrquaej3QNBbeA1h3EPWVOZWTLwS
dQBlkgUHAKLY1Dovj4ns9GFgZ3Anho/9T6hL4ZY+CdUw6xm+1embclQP5b102mqJbpldOHljkAuj
TUG2F049uTZy325lZk+olz0WEr7r9ldc20sxFEfTmRYOFD2Xi7RSoy1lh+oawL5XZ+jfgCCcbptY
WxCKNVTuGG2kybvYx5KRwtIqKjILnM6uq6ujaeSa6+jN5yDUdreNrfUWGKQSXDygkzG6eLtSpyzz
WGB4BbOCtiuOc3iA6N3nsWS03/CS3SS7qQm3O0mkm211b9YWS9QN9ga0H9HdYj/9KiwqKcZ8n3yS
pfpVY9TdslNwjOXd7ZWufTmyfkVsLZJvywTcFszUMXKmbjlJ7YtQ8HnUMsff2M+19YB7ULkFCq2E
5WyaPTcQz8wOoLThIZCVe80kx6e85zfhxjFZ8cpkLtTGRUGP+buFPyn7cNAjQJQCkGA+xpLeH7qm
Ne5UoVxwe+vWFsUsqAbemkDgCkjYOHmYSyPDMdaIHEZkDPCzkJI+Jr3kP9VRpm5EoWtJGdN1SABy
IIHhLL+VlOhQU0ecCiFVbn4WAxzGUbpvXv5bXH1uSqz9LMgY7KBP7ZGiQd1DRacZHdP7zrvJpMCG
51jrpF0sanHTsqBrpkEc9cHrd/rnEkuwtHywAtcsDrTsvXFf7PTGg6oqs90o8aKXrWx39UMKujbR
r4UgadGsbfK4yGugBy6KG5pLDaPYMVqiPEK4UpwkY/jj9rlZqyUCVPnX3vLlSfNaaw3sxafiY0dq
LYokxet2MXHtMpwbWhQPwnGMSx3BbBpSRbpHBOAVHuVw54AM2FjSiiWCIJpbuCyaEMsL7gR+lPoy
GVL0GYB1VXlD5Sk7pgAI9yWhi0FBL9uF+61Pt5YBI2FPwVT0qaAcXByfuQ7ggSTMg96zIffdV8fo
aD31DI71R2m3ZW7lpCAlRL+ZGgL46CWOV1L9rCp8WFEmpfo7sPSveVP5LtIQ+6jcevDWthTmUsUS
s7z8v/BkI8OoXROA/bEH5dgV0k5HAS12tugYVh4AYldGOKCoZuB8aYYXqGRuE4x8Z4QfKVi8Vn2+
kQmu7RokIlwXsolrCVOQNFE0V4AhOIVPZGf7NPzSBX+W4xY30JYhsdYzrxXHTYMmDDAwUB5frVIF
LWUeilT2xnLe8lvi7iyyDh7nfxclPt+ZrXIcU7mDSdo1P8xECJxxSE+ax/83jOfqRzozJhZ+Zqyu
hrZmTIP3s4JMpdwDhNu4waoIKa7WY4JogNBMFOIWx40ow4S5DY8/wODaOq7zYt+XL6NrnqT3kmnu
D2gwwzyzE82pOGY8UT029/Ex3Eiu1z4h3CDMCfOkqly2y5WmgR3D5mNo7ji92nHM3XLcqDXdQN0o
zwvHsFwvDL0AOBTDhrdq8f3iWInmbAqYEY6kV6kdvpFW/TTl4NnM1PAQFhzXDR+5tsOM1znk0xqB
1hLtANBIkaBZFsM20d0IU+dOQIPH/XCa3vQfqbdVG1s7NGLagCEiJsOYeLjcSjCFcDXVeP+qke5r
QZ6kSRtP2ZqPAkRF4UrAfq4KY1AOaFZpWZRU9Uh+sdGbPk6WnkL9kW9FW9eJIhMpAs5E1UXwfy0O
xhTLiZFazHnZyOkBszhE0zdpSnZlmz5FMSOmprxxQq4Xd2lx4U36VgnbtKH6EVtPtSy4rv4YCIRu
n4prI7aIOZifQO6EWssiFkC/NLOosxMBzK9zae5lQGGElf+fVoQzO/MfmT5pXTBjpa+/lmPjziXS
XsOft5fy68osrxR1X8Jug//I0y6ttNNUK3PKxQlSpDH35Snbx4ex3IdvIsQBirZL79CS26ncbDfy
xCB+e1Tp9L0nP4qNvGatzS6K0P/7MYuNhe6mVxEx/CeDCz3tATzm+MU+1ft+H/0ZePE+ABuWub/P
4cAHPbO72GqKCQrKNdgNs6K7DwtLeghmeThBagxdnTP8fXvT1y45jRq4UPEq1xOJjprODQgqOgAO
ylmSMjWHIG/MH7etrJ1SiqqkU2Al6NMsXIkq+6Zj59RKoMxFkqXrIIzIE31PQtBsFMJ/efjLU0QZ
j5oTTWiqM5SPL09RYWR9Gowque8huGOkqPirfui95rE4BIlXH6Gm2HhyVvoWTBngUWjViuhuGUMi
EjQzM8XqBLu/iFoTe880cv2gHWH88Np3R9/Nv38lhVEk1gXMiidIbPnZlVSGplV9pD7dzAlmXjvt
L1SkEEuiubK7/fFWyriYgpiQJYKsYYGXpmTfsgbKhwJS4B+zPcoFs6vmh6F/armVimcenCf1IB72
Chr1aCttvT48l+YXN6K0KdMb4iYO3rBnvnQ3PuaH5FjtjGNzqr30wzaw5/pWOCQinFVKJ4TOS6/q
9LYTxxlDHcYwmXvaEPUO0Ha6EdeujBIyo2KqhM+/5g7sRfKBYGhPRG0B80LQG2/nf4vQKqFcvlP2
9su0Ez2vLeqP67jl0qZ4J8/OTe4zw6TpnJuOblccHSPjOUK+N50zpLpeN07OdciCMebRkJgBkEJ5
dmEsVcNiSMlU63bSfhTxHDwlZhQc4zxJnpsaGU/EBaxw9Kj7gNxupfplKLvyLxNg/gFa0OmzTbJ7
2PhVK1/3IhRYXB1VdJY00XqX75tnqdxBi+hRgt8JocAd5DXH9LhVh1/JMwkGqAPij0SfdRkeD5pC
RTUlGBD85yLctx9nDzEuL9zn3laauW6N6U2R+dENvGqdZQxHDDHv9XBv/YzuqqPkMQMyuYj8etFh
c3Ern5n88l9zizNlUvcOGtHn6bzoueYgwwX0imixW53SfUArZX/7C66e4bNjtbCX1xmdakqSbuRr
yh1V2Njzo6Byk9rskUGwG3dUio+3ba5f1jOjizdsHB2dmRbg4gnglPYk/dT3xa+DYx2Ne9LEw3Z1
Qqxj+ZRRroPtSJRyr2ZxY502LgmXRotB99redGPH3kW6CiuC4prqR0P7cnuRmnDltywuE8UhjNAh
zWjaBEn/KEWOeq8zxa/ZUB+P6P24YYFcp5tNOoQJVSi/GGUj3RWQpP1AtRMiKLkMSoDFPVxsTjy6
iTU0X7O5olcbWmJ8oLFftbgLXjojCT/Jc53fqRES9lJTKbs5ylDj4wWj4yDNQ+CNY4Jge9Dr0aks
tMnrgIw23u0lr70ukCTQAYRBXwPVdemifOYU287qwAGhR+Y4qBE3n8J4wxFeZ6Vo2sOQTbqvAxfV
FmenM+nxmQ5Od+jtL5WGfmdiBq2n+MPj0Iz/4XacGdMXYbRaaPVkku0j65z3gUsjLnxSi3z4Pipd
/cxvcQ6NPSUbj9nKPl74gMUS/dHMEbDEB6Td1yn804f5PjOijY+1so9nRojzLj/W7DAdqxSgiIe4
PhQl8xntNwc97tnZGoNfQd/hsP/n04hALk3B9Q0yOmY9D2Qj1ovK/BqiFfEu85DPBMzEYMpef4yg
xlbv4uNGyCU2a3ENL4wvDiVw1yxrZTKhKHZQgSyScJcpyT6NEHbP5DefESxEQ7PvSGVvRFurbyMl
BiqHuBxy5ctlWwrqkYH4jL3/Hqq06Qn7fvvC0WhneVC50Re+glGNaUyjHwsZQrW+wv3ugCHEn29b
WU0Dzn3nIvQIFPpEZYPvlO9rvtkvSsrxfkA3yTzkH0JIKW8bXNk4Sk7/+urFm5TJU4voOLHcbPtu
3t2p4bBxKFZSUqKpMxOLK4aYxNz6JbWtfwLhHP1UvJabHWEVtD3UiQkmmgdj2JxXXV8b83VUeBl+
X0IVjHQc0soydbqlAT1ERGn5fLe3b+Vms7Z/TYifcBaW6iGq4CFQQrfw+yfN/E5E6drIyScoR/++
JSGrJWC1MvT8i4vti7uFCDfBQ+s/ZVLzoR6nZzFD7jat/3bb1logRhv2X2OLi9zV6LymIZB56aHd
BXfd0TzJpwapm3S/3V1Y8Roy9MRALWjxcYcX56OHfDnjVnN3wZp5vZlIL35dp98FocdTOfm9p1dp
/JgprbwP6v63xfsE8/O/5pflG3Uw/H4cCPZzM5o/lbQ2TnYaU7XY2NOVo6ILTUzRbBN954WLcuwk
tQpB0x0+jmB3s33xzhQvItI0+0Tm1LSwM1on7c/bdtceODGMSb9WcOouGx22BGt3GmCWOlz6JbQr
56vhzzpCxM48H2/bWrtw50/44ozqVWHWaQ7oQ3USyzUb6cVOhw1kycp6mGClFgPQEkTrEp8zRkM4
x6LapsgBXIKj+S3OqmRfW9YW8cPqakRRCyk5Js+W2bQkVVkchBTha1gZXN8an200fW/v2Gp4zisN
5JgLgC9aHH5oo8cZfC7DKbZSJ3jgRt3nWl8i14FSsTvHQXnP1x2fNOBkjw5F+l3cVd/nPNDfy84K
6Fh0EAi5oFODnTyq2kZ8tFZFAZ9JGVnX8D0kJZceLlQQtFHlgdhFNKqRuBu6XTWiuKH+5Z8sJk7D
BwKbqHPTZGd923qe1jyRgIfqUKjSR7sa0FDUSA4Vkb4YwS58FQwH4aF10QqedgY54WYKuvLRL+wt
3kPQDFZiD6UJysW0nwdJGhkaH2X744j6xL0eM6yApkpHUTUybZSxR9mrC7O4M3Mn6F1LnZT7cdb1
44xX3ohxVhzIxU9bHJUK4P+Yqbw1jVNUx3C0YOmJKs3Lbav6EvpynW64rJW9YHKU8odQBXPgWrn8
9HE0MNQvCmjKzBxzVriD/uP28V+1QPuc2TeBFVuGbVpkmJ1k8KjZUvsjyoK93g+bk2erRkC60aUH
pgXh2+Uy8qRHCT5n34T6nZa76l/5t/TgUJFPn/vZNSUveNmiwxZbs4iEwWsRKAoVTPobi29VJH4C
CwJtmxglFi+3GCOdm+ir0ZhPcVgxb4dq0sbXWjUJCh2MP6VVpuwul1mNfjcoCsla0QbvnVPf14YS
7kyT2udgV17k1FuR3dqBxCMAOIJzhWH/xSIjpU0z+jsgqvXsfXbk+0h5qKfG4oBuNaXW/CTNlf/Z
Wr7Sulo11ViJw08xF3Ljt6zbpfqdHsN9Sh0OrsVASdzgZcsBrTw3glMM5hpH8JEs3V9eVGk6S0D8
aj3u7tK57L80ZZI/RLmdb0RdK+cU2AMbCSphZbjdz3g6JYnGpRJU5rGMnfDE5KL65+0rt+FRr9hc
o9KKpDLCo0736ad/EgzzDWVMwH3D3VaNbe2IUJ6wmT7hhl9VUpvCydWxF9TeaWUcpL442FH6UJT1
5x6Bqt3tpakrhScoi/61tnDeqWYU2tjT0RCSIdFd9sF5LvfJJ+WH8QwpyH38g0opNcVmV97NJB6t
F+1UGM58D3bZkT6A9un2D1o9tYKoAB0zsLYUxS/vZOOD39VMTo/4QShV9s0niOkMuBqqnXyI67+a
HuJxqNXuNgyvnCXE1+ldQVkimqwL1103KYjxmEiMgeLxSw0nNzxIXvjdTr0yR52WpW/XU1c8ELkJ
IESBK4aWaOFoi1kqgFqK2bDUk97MJ3/ypmw//I14C/uu77LqQ2LdiVi3PG493Ku2TdHuIU7QKSBf
7rQsBVYopSB8y6kInpS8nD5Yfpp5tdoW+4R3gQpdriefb+/z2jYTEv3PqnppVfPNuA8NaM8SnQaB
W2gazOu2nP++a+cCUTIFeA92RxM/4yzLzGu5DKtJjBUryq4rn9XiY18/NnnBu7nxIgufvXi4UMKA
3ElBVAXSLnGhz0zVUaNFasxkqnqECBAC+Yihwva41c5ZcauMo9ChglWNyp21OJ92kVpWRevWZSKY
AEa/g3L9NATTRnVj1QyHES5Ug27xMr6IIW6Tosk23NmxvluSX7lN3XyKuyje+EKrhkhdueIUSq+y
EgZmMlMdAjrFkCYdOgMyI2pQZXJox6rYistWBPAIy6jJwlMh6NuWSQNjOoUUx8wHtDvlADvUlyl1
UXqb9vYHeZ/vwoO0t7zkWO8BkUa7iGJS6OZHc//bhx/GG01IsTHsewW0qcs8zCID9mWI0A7OpBtu
WlhbEPu15+qi67W42GqUpqZVUrjRj+1peCq83k0/225N2Sj3pA2HvXL6L4wt7rOk1DX7Sj4jqePw
NTbN4oGCqnafJU24r+dROYZ+HewmPWfcrku3KCFXXktdFC/prkJqSIf18vIFUghjqj8I5Te7cwvJ
OJYWifToj4dqCn//bhhARyEFAS9OerVwKpI5MuyaUPfQIIZ9Hv04e5/yONpBVpZsxeArC6MnjVs2
0ZcF7bO47sylxZPaEXPAbMZ1yFioB60H/FMoh1VuWqUbD+CqQebPmUHFucjLnUyqwTTTjobQnDfs
ZOr/4Sjxj9JpvzVTs0UBtfIKAGVgZEhQAtImWVR2ai1yQlmtkZflMih5QHVzs3ok/o2FX76wsfha
bdBJWWFVAvALM/HrGLrpS3QcwRdX3/SH8IO/cblXHNqFvcVR1LOhLhDZhBYug7QLusNkXypFdmgY
WT7c9iMrl84Qo3ZME6BHBjDx8tS3Ydcow/8h7cuW20iSbH+lrd6zJ/fl2nSb3dwBEgQJLiL1kkaR
VO77nn90v2N+bE5AVV1AII0h6VY9VMkg0hERHh6+HD/OdT/is5+fTr4CuccjgFYkgAMJFw4drmBi
uNaFEuQkGwkwOtQnzPGmxpBrzUpuhi8a4gjehjZ2k4nxVqHNCiVW1QQ4lGOeEw3f1CWY5LSSMwXh
tByni1PK8mBn0qB6n+/m0bW70JQTMZTPmY0BbmBBCr59vW+EOPXbKOEsPiSPRFFJTst374mRPs94
Q8yuQ+tBlTfPyWCgyS6SRTvosrcsSTZ9iCxhGpRfGpB7xbyYmO2oRk4vRoWJSaSN3c9RYieyXqBz
wZBvhHl4io3Czjrple/7x2QOHYAkX1NpuZHS8MuE2o2pVBADyA8HtmtxGwzJCyCjr53O20VWXvFt
eTD6bFNoitXLYKMJa/FNFLInueAFr1iyGO3/smGGfRibXSo8Svmk+uIkP3EFyGYLIdr3C2uIwtq5
gZcbQS4SgZd0XXWg8VMbkCkDeWI3amVPLQNPypJAXe55QdefVqI1OdI62EV0Q09PDK1YMR+na6Cu
cxV16OjEIZlgrwbZiMQfVCV6MqSEY9iNtWoPGFVImgUzDpGNoCQtfYieTfRfmOlThSlqIB5G9VHF
mJdkwkCNziHgkdSNmbOp16/3iWDyJJx4rvGiT6VsQDB/J+7yBqxndngzOqKT2JENjpzp0L+p2gYc
K07qGjZr/gVZ1+W1+3vd1O3Gez4MYq/jds+6qYUiKp0cOEv5MmZOLllTl9Mtpm54kCMHBANNciGT
HWzrrdR4katZmie7ua2kHuoI9uf6s1aXhAeNhDsiSgTydC0NowuaZsIEULC65AfJRyq0s4MHCS0n
qjvs4DU0jGzn2n6KZJ4jINYAm9GPai7nHKaYAg7QxOVGbsJD1Mt+xYtfPl8YSwx19aLWGAMFsxxN
vRdzS4hjY5MLQ4MK28yqFa4d2+mKqJshzFraJALen3mOrQx1hXYenM9Xs1b+hzuO8RlgAoAu0rsm
x10vyzUuQfXM7Y19dJttkC57IfPhdbtxWtGMbrKn9KHd4P+c33EaTqXTm2m0TYN2WTSH6O1WCJTb
auweh0BmmMvVq45uJMyLw5AQkOFQHoOhDTHmOeGJI+PGusI0rpbxJnZyazn0dgDqy8hv97PodJhn
xyPyYWV3V5UGxPWgmCN0hHSyoTRitSoFZFd4oKvhEJpDhaHI0/Pnh7nmw0qCJgJ+jBTkBfYuQCSZ
EMZisx+TrRLmL3o1vzdKA9KfOvuN24YRG2jvwlVD9ztlvYIoClqlRtgfB+qujZebUuKvYMgPny9p
pZcTpoMQ3uJOY6gBnZeKEzWokgqwJUKVlPpH78sh04Fit2UsaQ3fjAG0SAch7Y+og44B1AYecyCB
IrB1Zkd4aL3SMg4a8PeB2e/ze+OWpRarRhJYA3AHEWKEC2pWQ68qGbRsP6hgRavFsEgE4wYMs2iD
LYG/+g1EIaoj/xFIZ8VHo2syeYRASf62pMpjr38MQ4Y5ivxWlV8ZZ7cWgpz6ENQDO4slyh3ED8Ks
C1dGyyHBFDWOABRhtO3NmGGZj4gG+kU9lUfppCYvkajliPx5YBw0YNRFK3XS2iy3oQMY6t0sIIf6
Iw8QOHDXO3O8Yh3p2h0kkQlAjABEXLTfY2RMtcgCeKiSsDebHu6uMNuADjuoGzPicbIcerkquE2Q
TcTNuDDdWpN06FYhL6zAPymN+MWQi4OWGW9tGn+v29T7/DjXbBhgvUD+ADNOBsOcu0sp4IutjH+A
wUlUC9WG1uIL7Ws9J4x7uLYusGlgSBeyDMARU8dYFz0+XBAdR/MNup59YZyRGsvNiIts0JO7ny9r
9Q6eiqOcI/SVjl2PlpFjH0U4ASHgl2BG1jzJKZatViLxzVKSdZmoYZKHF0mOi0Jp0On6WEBTJzc8
1IfWgoI+EApo1RU+2DD/1aNDTYFM9EZ6n6cuYsln6lAQsFvVqldZ135VIwDi244FgFi11mDxEICQ
waSni+JXiZLyFMvwJhpJuurica9jsC68/0NbCG6NC9fN0W3SpmBe5WaznFie7prq6GiIRMhOymJ0
5z8w9Bw3gNEDDDCw3RmPTvVoU44KwlJh7M2WOTZ5zcTBOAJYgsYeMubg/FIIeT0VlYEsS7aZrvVX
8YNMBdMeNQ8jABuPzWe9Zl7wQiHURaRE3qlzeUOKcRuBgCcqGJBWbLjyXgHliyWNYnXNR9nb53dj
TW+AQBJhVMHfhM4pSprcCUHDQ29KhN990dp98hzyMyMVvlb0AqUNepjQYEpqXuRrnARiozEVuS6j
WqHvlLegMSWb/wi3hjXgAsK/MMGM9ROUaGuXkLSnw0qrWNxFJ29eiR1688CHRDp58fgCKpJbMQpt
5PSqHYu/T1xRThQ1kfLDPQS+kN5No+KTqSYzHEEnm1tj9FwfADwlDNgy3qnIfYs3mpf443XhDK/E
JS0HK33JDvn7uCmAGvFY3vf6DsCUKwQDcFmESEB9E096j3p8aHfXmEloBpsuNIP77DuYAZzZr3PG
Wa+ENHDAkRMh9QgEHZRtl7K5Wooe94XnWkvKfQXzmz/X2bWIBo3RgFiS9CoauShjJ0xiucwEzjtM
LqEQUr6VXmRrjpY5+bXmdYbdP9cbpOM94T26Vl5SVg1pdY1gxSHz4YBUofuX81RRuDavUdUEsvlW
w4BXP1HGmIGzWrEEhImZtPrC00AR4PzSzM1YzG0Zo4YiVJ0Z58Y7iscLgE7cZFdiwKrLr5gCtJ/J
pEuM8PnTKDpc28BQRg186mnS+KLUNy64FoqbxWhYLfZrK8PLiGYqDI+97McOFYFDhA2/Zh5rX196
y5BQopphV+e7z3VldVEyFAXP4grBbcoJsRyEsG9ZsO2Wa9xcKw9Yy1lTByT7UZ7BFUOsRBnRpu8r
uPkKssizYHLyVwVdPL+xDJT1MNMH1uzCm5DEQQ/0GXhprdeaa15Eo4AmgK96CgPWYObVs8FKCGj+
mII/1zphaRclIZmOXkzdVlBnMN0Fz3rWHupC8z5f1lpmEMElIC6kGIv8IGUsxC6q5UZGQ6S0jwJT
sDU/3oY7GWWMdDPa3U33dfRrh8WssFZABBgKtNJoUEZdjX5j+T4kHb4IW0i2jLS5BrZwSDeyy/uG
PTE6ZtYevzNpVAqkH8ZFV9MAOlia8c381IL8kXP4+9gbXWWLoRX3bAD1mt4j5kCKAIQHICOjHtyS
E6twiVF8VpRhsLlQBni0GoA4A7ifYY7X13ciizLHYVVOURUg9TJbi5u1dvQuI8GKkUaJI+0Mb7gx
VGv8kvMMuWuKSlgrdMyuhO9CM62BvLOW8xadgboYbhdRdvKsMzk9s8dxZvAfHPWQCsSQnkAmBGVt
aCkNYwlipZpF0sVC+qJJ427kLqHZKkB7WinaHwOM9s28mbcwl11mEaysnSVebwBeDeAwNDrPqvax
IosLIl45NedI3Ddh54upyLiLa1JQsAT7IMCXwAdRRqycRsCJ8SEc68gDRAvPmvQ0BKzpWiu2kvB1
EugwOr0vpvHkebwsXZwhH8KVt0quX8MwsJgkVjTjSGsMJAn4zfCanZswLpLGAj17aNqM5dxX+bri
TZlUg6w5VSa/4dLl2+eGbE0i2oJBt4pUFqCdVJCgRlwnzTxmchr1uMnb+b0MjA2GhOhWW8QMe7Jy
UFBA9EWQQyJEBOerK9GLJgwJyNZUbYn2PPipSVOjsBHKkf91nSBOOxQCxcNLSql4KOdWypCe1mfO
rEdkUxLxvhJE9/PdW9MJBFdgM8E7QKiEzle0tNkcllWLQjmGhZmzpG81vV5+/Qkl0RuhZAc4/SJt
E4o5aKiPEXJ4I2a5KepbRXv69YWgmkzIwjFo4YJJR2+4MAAXLRrChvklX4znthB/A1mAZRCUDRzg
S0SdxoeNWJIOZaUcTAX0s1GeMbZq7Tx0EDLgHzTQI8o/P48kbtJcTnHsajN8pEpxEITmN7gttFMZ
1KPIFXImRwmRcbeIpuYufmoJ3uxWN/2GIBFZ1aq1WwPgMZrOAGC7BAMOU1IjQwJ54CxGo9ky7/iR
u4NTwlAB4rFQLwWqAICY4F8yyI2yPeKULSJHZgFLwnSvJO0hqbA0I/umL+NDq8yM1pe1jDbiTaTL
QHuCZkQ6o83xSv2DG43AHN71bG5uGknudSeXZuHLHJOpdUuCirg6iImdgcHWVJM2X0B6w4UbcQ77
Ce3PTfZV1NTQ+fw6rOw50gr4XhgPiftN90ca7aC2U4y9KA3dw6zpXRGWC0gNWaxqa26kTmBLaCok
XSn0pteD0hXdQsrxQMIgMBKfosLqdxh/dq14cmxy38d3oUZ1i0WYsrZC5MAgUYN3cFEjySKZQ80n
hrMcdNOmnbquhrsMrtmZq5qR4fCsCcNcI/j/6HNCOphSraLqE6ElwzryKBE3PbrXN6AHy80w5stf
twBwqv4WJZ5bAFFsFiU0sKFCgGhaE4PUV7JBY6SB1xZECDUwr0lFtoTOkeLYkoWfUM3quvBmDvRN
pjX3StM+fq6GK+YM+GN014HTZoW+eYpFvq1JWjsS88GMB+6qKpizZlcQSwTkjK4wxLOo9lA2U2yN
qa4x1PXYUfIXYok97GPF0UAGjUcfCdQdKkfpQFpwXdET06wU3P2gRV80cSxNjQP2ZcCEYIbGkcQ4
ZczOpFFqkLVLDsZYAQdUNe/5lCMLUQx2ianfUwhaoHnMK7Pgyy+fn9fqdcaQHfhwcHYJ/cW59hmT
mEZSjhQo6c7JHUxDnUSn+lYBuzp5jW6r/ugXz3xisVIga7sL442UPUJDwix7LrhvSz2eM/TLVDm/
F7hnTsWo6hT1Y1FwP1/jmupjTjCCCQGv+cWsskYvjJzwuEEnORSrG4HfyHycbrk5y+3PRa2pPwDV
ACsRDnMUd84XFYV1nyUhRClKazYgPGqz3+j6gSdCUMeE/h09MeciuhnzUFMebSrG3CIRX4CLpkw+
Ikm4S8voN24zUslAXZFxZRcEXH1E5sUqWE4d3WX9R4Bs62/s198CFMqXTzM41yOh983k66adTIzO
ZVjXlcNHagVtvyRpBH2jTgQclhNCIATnxVJvODl/6MV6kygKw8daOXj0hAMsgz43+Ag6dSpGisRD
HOgo4MfjTaZkT41Uvn2+VxcrgSmSiIlQQbuGmhDxhk7y+n2VY+aKhkRoGwzPfDwd5HLcS0m+/VzM
hVMFMdgoQIXJECm48ediYrEM1TpEbMqhVSgxoy7hfTks9c2itE1uZlIuIhJPf5mYDGLhMYJRFzyL
YHujjG0nymBxJcQZS9VawZzZHbpYOp7F23JhdSCGuC+YyAg6JbS0nq9Omfoh0oMA2dBUNI1xOxmt
KSDgAt0JQ7XpR0oEdApxnC6BRZf4SpTiqTLonXvMvTYN7i4vh81Sgre9eFzK2eRH0Y2Sj7ZiovXJ
Lp0+IkQo5uCChwOuN1pIqF1ENydXqejbPzpn4RUpwVQ+wXdEjs7I09DvFS2Keq9SCWmoKoSo3uAt
MH5aipRusxHkJlK97ZvhsIQseBV9A2iR1CWD/vFVzCHkU9TQ5PEMV8NBqFiaeAFvosWQu35y0Zq6
Lrq4xMrmbT8Sfmcuc0FFNH8VfNXG6LQYaAQzvc0fRABrQY3FHjJ8TIp+do6U8ix8MgzRgK9Ahtj8
xWhduPlOftHfY9nmN+Nb9IpWLoiPnMxqXP7KsAkrsCaY/CFwsmf5BnB/5tisNa0+VTByv072Zq60
RhxIKMllk79Iol/POoZZRcDWzOU+LkGGFE6HpZkZDytLLnVvp1QT0GwNuQRyhmK4P7qCI/usvija
jNNHTxk/GdN5gyWCmBZwZjVITRTcPzevF+lNWgTl90RCG0CHiYjt4I7OYh/JJnWbsFCEluonB0Lm
XFjCL6ayiFykfcD3iuHKl8MymgjjN8vIwMmlAwC4XK86Kah6QQ4WRg5jjeQi0upL2nVJlQY+JV2k
MWpM0tBJFn60Jjs9gGvD4qzsqrUxn9oOQvNXEw5YGxIAxxYQJM8uas+JXKeGQY6tGJq3vAyfWw7z
idD6vWEsjH4+joKQAUcjAwjU4Iadqz92DuOCqxlqeB0feGtcTIJulu3oEIWgrds+Vjg5VkFqzSAh
v/UfqRrlJaF2VCdyCqmEA4KLzfQVI5FD5MQBdEktFL0bU1nQPlG9ki7i+Yq1vSum/kw+9aq0dTLo
SQH5/FcueCyKwdOazmqqK71d7MLovM93eXWTkQ0DZxAZMkdXtQdeBV2XNuGGGIkVl+junF704DHW
E/dzQRcV++NxovpKYnxAWY939cSacTqkIIOMB8UcHV41yYRVKJE5E4xEs/vNo0Q2GdlyQjdykbVE
Dbrma4Eo0Cb0Rzi8hal9iVCbUrwQBEmc2W3rjewPfGWmLpfadWQaG1botbru029BWfExQVE45rHD
2UZx5d4WWouQgmte5Pe32Xb8InUM+33ECVAmgRQf/7NwyoDzwthMJSaImbWDDjTVCzzJ1q4WP/CG
TQYmLzeyOxNjpA/t+7ZEfwKmtWXm5PR79ut60b9Jjv30u1BWHmxwWc5NRMFmp34CaiSqTOVZBUg7
sJEkNQNz+s5pVnytXht3gck/qFfaaDJrlSvO2tnXoIxJEFRi06UL0YXYFz9+3GXwicYmf8UazHTB
I0OtWaJsSFnVHfCxEDa56rb9nolmedOaBJZe+PNznmMmrGApFm+yUVYXJWBaNmU/1D4CCVkG2QR1
PGzw4BESGcUT0UNtsvF5F7g5Wh7lmiLjYCxVBHmyl90W9uRXDu8K6PQH1ybjRVgzjSeqRFe301bT
IpFYkK7AKO9WA4ulCjqHefhudMbdkIHDaxqY2cmLMjC9QtpFbbJSqTWIlb3ZKUI7viJpsMlKXiMf
HuFWmMxmx0rArr5Dp4ulvNJm4ITgeI7x90Q028VRRDO82tdeAOMhPktohHGF78p30Y5/5pW/yL/T
q6bMVt9EahuXONfye/QgA95JgJ4QrUvWkpk/NwODXMJP7JZE2a0uBBehROyWjIZ8ssno4viJwcIr
jidsAcDAhOgK/6FCG7VKlyYTsLSihYClxlhxVjFrJXo6E0HpTDmnaR0mJAM83fdJ6Ezhc7Tw1udP
6gVeDAk98rKB8w91EvUiS18PmiZXIygZGvTGo9EGDqY9uR24DFAhAF2V7qZuvskWHFfqsh/Yi32k
xFOmPY+aROcMiNe6L1FRWMPQsZyGNRHo7UGPFyq14GalboHRduqSjRlZIQG0AKK6MW6Gq9TqbfDg
XAmjxaqxX153rOpUJKX4cyo33TIcRfaA4ato6QteQm+xQPZto5cPZNCsbtlLH4GSSSl+lbZjq9aQ
qe7SV/AnHaNQqzP5xldxhoHFfA9ZG0udHafEgaAIOLvRUiMrEk1928O0YFz5aENlbng7dVk2jezc
2fWmVkm9wVwNWkA03IJvTEpMLZVszNi1szrBcD3WKa6KAn4GOGoyJY4unCkgnp3LAe5saaR+Wsec
pYXKjITh4CphzQjBLn0cLAx1Hg28P2j9v+i2zrVYEBsOCyuuI48wf/JOY6ueaAFRsye+VtjY0k0Z
w8cSbW6TWJy/vHxuCy7t9fl3oNtjZBACZZF+VNtio36XbNJvNFcmSUhVXvGVPUBuTYVQcsaQGUNE
QwAdOvSgQBSNDHuM0W62nL0UaEE7Luq/3qb/E36Utz90o/33f+PPb2U1NzEoBqk//ntffRT3XfPx
0e1eq/8mP/qfv3r+g//exW9N2ZbfO/pvnf0Qfv+f8u3X7vXsDw5STd1813808+Gj7bPuKADflPzN
n/3wHx/H3/IwVx//+uOt7IuO/LYwLos//vxo8/6vP7CX/3X62//86OY1x0/93yz8n//XxB/UD3y8
tt2//hCEfxoGAjYD0HaYfKDb//jH+EE+4fR/As+C4hIUEMOHQOCFj4qy6aJ//SFp/ySz25AJIIxb
ICyCW9iWPflI0P8JwIUgE/JyUrBU5T/++mZnJ/T3if2j6PPbMi66Fj9NveGoxaBUgvIWAKNIj14g
OqO4HnRhTt8TRDvCXt7KlvgBIkNiWRzMUUtMweNd0Uzt0GaFWpRCouYEGAzKQaCAIuQUtPtQhEZW
aQlyiIZ42+YvKqZRnxzDn4s9WxwVRVxIoKymLoKHqAs7ZAHgXGtuZsNieqTjjb9iYjlZq6Gs5RQB
VVRjNuPRGeona/g2wmpqZuV3TuQXd2hVKVur/dW3iF6jTAUvoc4VUtKN2RESSOK06UpNTHkzuonf
7NDwWjOq5XTz24VEKmSptbwu8gkhKOG7678W9xqGkXkjBm7cFqD3EQ76vf6s+9ymx3Rqu7DUm7L/
RUfj4jtQYYxYjflYFVg15+ueYFf7AVbbm5AgGLwQj5TJPF/ypp+8hn9KBBcqkPZoYaYL60bAayha
5AiIN+2T6GSYx5Ddc44M+oBhu4Dmr/HE3PyJBB4dIv6QjAQe+GkInxGdiQGiDwSKuZ7i7f8B+sw/
Oh9BBQYkFDtm0ZvKTxJp6GwnpLKEaOuiIlyo4TQ2BZolKt2rNhWyPvx78YXf99fdTeRwt6wEGm2A
KHnHh/Ikz5RoGT82i5yhKQ7Za59krwllIqsnhg58j+uSQNUsAoxMepoonw0zq/OiibGuH7aAkLWq
9uyqbuUpG4bdWdvDU1mU3am0rpRSIgsUdy6B6Sa6Kb+Q6Ej0udu2M5lpUIZEPApntYeoQbQRCEDh
kdVxoNXHyFaSsOnt8RodzPesjDntdtPbSfe/tWPRZRi/gAHI4L4VX+vULL3UQhrWnjdiTCIYu9jl
DNOzYmPJoD5cPoBbMXKa7MKJrnRDmeQLmNPNaLiKu5dYZVXEac/+x7JOJFDRRGBgXDHWRU6O3LXW
4nKT5N5I/aHbha7EUBUq8ASqEZV3vIMiZvkAgkGDInh9SvMGfKzm0mzm8a5sfTFjlN9XRYios6LE
scIIEGgKl9RERMGBI1nf5TOQdhErgr7cOTKGjPR2gdwR8G06/R/x3RAMEcS0zoLajWwVbm0p6GYA
fTgaC1gRw8qqCIkEqeYCiw445bkqJFkv630McZESmolEfPadIoUW4yaviNFB8EFIyOClAIh6LoYf
B7lOJkwFkJGLLeyOs6Zv/EvzRUI6ON9zo9XyJvfC6p0/ev9nj42IBkVwhGkATWAYFy22bHJpwWj1
1BT6wernzJPF/opbeDvh90VXu2rcXc2xYQ+BxFjxxTNHSaZMVzRMWV/xZWp2JW8NIBcvFUdokPZX
3gex/mUHjZJGOU18rM9SgGEcZnad3WJa122HzuT6oSMz5RgLOz6Tn+wp3UDb5oFeGiE0hrD1YUxl
6EiVoznI8FudtXzMvuxzL9Jm9FlWa+1qnJ4mHd2qmHWr9CFG1PBbESzl2b7Zc05nal5xALH+o3xg
KO2FmUQ7G+igwFuGe0jGqZ4rLTof0W2TQGkJB+OAzByco0jeGMjCkAlorW7WgxuwLMARLnS+wcf2
IsQ0BBR10R8C/GnQx0H21zKL+4azxNSGt7I1AApAEQ4lebPc81dza6X3kidY5JngNrPgCAy7SmP3
YFjxZVC+AlyHBFl0dwIXj0EWc4DxD2775HJm7kydqd7G3gCWDdkdvBzTy798vvGXxoKkolQBM4nQ
FnExQDAqZEwkS7kEnJa7NNasAEMgRdH/XMilO4iVnUqhnqhOAgCj0bEy7V5wCUmyuBG80ZbI/Eyb
lQNauTXn0igDGCp5JRU51iSpXqNdh/Mjzz+WRmMK0m3W+9oY7IeoMWecdR5d19rrxNVWre+Vzk0w
aerzta8oNtxfDLdFzEq6Q6kvk2PsgBCqRoJO1JsRDHC6zOoaXtvdMxGU/evCYWpLAbvLb2Hw3XiL
6g+SMi1IqPkr6ddwB0RJwUUG+hy012IeGe2TZkU+KnKJcE3hDGvMNtK8CyrWpl1adCJEJ+A7CY8J
jfIrMkFV5wLzXZWId+r+ukQMKjS9VdUHTWTcgEu38Liiv4VRypnlAzcZDYRF150tuRiuhNy2/iB4
5aZGSluzOZv5WEowZ5TdUSS4hMSHQpc9bV7bJG6LSAPzQuv88NkiW8dDkgF0AJNusw5txZzDqIJY
Hv13AMldwCYx86vCYCIir4GzLetW9yD4WQvnt7c53QIAik1KvHYPz4RSGxtEBvDWR6FOcNcM5vyq
+YJZ7tRN4Qf3msdty5dhl+5VBpRt7UJAMBhSDOShCIvI+WMSzgBeorE8gUfMW8s1KfPIeLo4j5RD
WbmFNbONTkroKWGVIsH2ubRKC+sO8MPELICcckDS7aRA6kV246c78fb4fqFrZs8iZDqOi6N16FQu
de2zJJrysUaeW77T7NYJD8T3T9zgWn6pbiWfxwcm774Jvm7z+x8Iq9yFLoM5QjoWT3GnNstz7xsb
xa5dki77RU5jYizOtobylSaRLzmdbE2Sf+XFD15mtfCsGAoCx1Qx7QXXCLwJ53uP6poqxAUEkNiH
M2Un/aq4LeLk1EIuPL5V8MLMX/QD535u1deMhoJEPAwUxoijKY5Ssa4TcrXNILh1wNnyUhzxDuNb
4JIijuQ0u97/Vfr7426CtAGE5YDRXL7VyRJjUHKBcx0EM3+dHgbdDB3DEmt7scoHzSNE8DlUgPGC
rRoPtOVh/AZpGL7o0W+DViu4esGw70diIDHY044fxxcATLZkgJXAYv9eCSUwXOlEIJUpa9K4l4MK
iVxyf4VryU89CVN+yz2r3L/yOJ8JotQHA6Y4PiQrIy0uZVBYU8pqCFy1gqeLId/hJAHQgHRHCSci
Ax0Z4y6+Ur4YDpIengiUCigmh0c9NBU7qpkwOubBEefvRPSSBzMfyTkRHdwJLqDRZnD7BkKT77rP
JuS9TFfhthP+C2D3CMMXPd1WkrkoE/sgPkYrI8Jcm7PSjeqOYPOzmVpJbhht/k6k0QgYY6n1qOOP
0kKfX7bxnYpZ0JlfZVdsToBVI39sG0IuTgAnDmXJ5g4UEogUQIp7rRLEE3CeVnHPWaoNxgWLf57t
3I7umBnANfuGyQ/oVj6SYdEkyzFIt8WRx5Vv7KGxu+dmI4OIpwS8C8my0uvMaVtuONHLmZXU1RWf
iKarfY2UyQs3Q3TxrHog4em93KscvbPlEHncEGOcTECUQSjqMcdtrAQl4OL/z6qPinait4oe89II
QiDkfMz4aZKAOo2sLrU4p/ABSGlcsttsVtY1a3AqljI7iSD0SSnCnCnAT4Vya4rZr5d3cEdOZVAW
p0xARVcDD44iQLWRnXAb+O01NvNncKbk+57fELBSobMIdTqRjEuhZGEA3yz0GiaWDq5QmgaADQho
oS9IA8GnZYZdpGrzmTjK0HWGkSyVCHHjttrwj8FG3Bc38GbZeMdL/ThfGGXXShQWIiPCZZzvFrc+
CL5culppR9/ra9lNnMoSun3GpCkl7iq9PsIfipbctRK8IgwpKqZYn55vGxEu3RB5WdK7acHiLlxb
34kk+uqpPWBoVQZJ/fi4dDd9fFBZ08/WRKDTHs1tIJJAawnlv2QEtNomEDEvhSnwh6jDGLiIEfdf
Xii02yKhgWQxKZzSpIg5KP4iJQYAMpmvyuR2lh8/98LWFnHy++l2s0XMkzonCi7notmNTwZ4Y7vo
43MhjEUo1E5VQz8ZKpqnzCY5zN1ujF8+//00rAJu3dkuKZTZEUuMaZ5h80zemwFBt7pbACrtzn/D
dKEitkS78kYWFeCK/0qEokELUSGS4Eev5dTEKiM4kFps3bgNvO4230Z2aun3BiLC2eZt0e+/MDGr
xN5QFwjzjNBNjLkuEpq1qJ2UKjUQpgmDfQiWjDMVHxzDnmpPVo96T7Vj1XtWtONMHLWvAgf8BVqO
Y7NFsqebkXrRv5X8gXF6K0b2TAplZMdkkutAhJTs2ngGW/9+8JFoP0jW8MiGH9BwPKIrZ9IoGzvV
SppNIbYQrHxQGM0OZod/JeR8KPqEnhJZWmbyZnQ33UmNyV93B/ZsqBXP4PxLkI0/0Z1B65A2FMjG
OtweWGvVWqCwamXKKE42N+M+dpUNt2HCBi49vnO5VD6hEcRK1jPIJWFBtxH8ALinHMWahl0OZcmi
gvpC6cuxz8mxbuqb5p6AuSdLN9vbfM96OGls1/FQQR2LxIzCYz4kXVAbAqQO40BB/9sb4qveUo6o
D80BJPGJCyz9obVHAANJrCUiVDi2qLHc6bXLcvodqL0FKe8wA3MDvodgV6AlbshDEw2q5m/cFjSI
g9EZXgnCScoELCDFNlSy1MHF/AxOBJ1X5MaWiq5DLwf0UXlgCFyzOUDqIJeIdNtlzNwiWpl6cmG0
ex4p3ycy8hRIhGcOhFtOgh1lpYNWngt09f8tkNpIVUy6cgD20RTDhzl51FhWlAQatBE9/f2UYgZC
nuOllUiQpbiSbzgEe9B4zMiDtXFUdgkgf5VPRcgZLd1LD5h8/63cpRYBBCgTQd7bjJNaca+QR1FB
tInKJX+BNJYjLQFRCAR2z9ybbDV7ITBV8AfY6mZ+W77X72prJ072MTPfwrWlImYFAz7uHrhBqC01
2tRIeAWYWNLeRqhORxX9bbFleIVTTD9Bg712hqcCqb2t00SuBkWAcUm+NtFXXvP78W6qEHjA2cPl
01HMZ+zu6hrBfwh/DwC9i4z6MCRtjZpefARbNKBs/1qimbiGYeGW48zE31Eg+BVgTSCVH7Bjkm90
8koUnWRUxQCJ0v1gk5mFiau+SHecJ5rJNmPyT6wkjVCQOJFHPY0YEx8NQQ95JM+iXEVg0Us3if8T
sJwVW6kCkwMlJbMKL7i+M10adWWYoan2YOMUdXQ2cfaCPCvBkhiLlfdoMmLPg1hJsGCJfwum/d1S
T4tsUCB4tGYL7eBAU6eW4qlusmUe3/oiwQgEowlCZfpSJAU40WIOsmQPeKDH2Im95D61uiOsRL9K
tgGQY9avaykW+LdQ6mKAsh1MN9HxJpKyiGTHX0ktK9jDPwQPItPmkN9HGVOEx8jfgh2QTE+kniOl
y6OiJCeZPmnP8pPxLXKDh8EPJ5R+B9z/5VWrzfRePkRfWe/E6mES2DjooxEHaXQEllT5ghF4E9Rn
p29bK97+SHKqV2wY9boscMZCYUGvhRrF+V0MCzkoBiH7cfuL2x4Fkbfebm5+ouizYmhw2/8WRb1/
dYLJdy14zs1pP5CGChHwzsgWHzAoyGrQhMdkJ2MujjLfYmcUWT5ConG/2Kol+PBFQWWMaUlfmXW7
lRzH2eooBVUjuC91dLwVE+pKJGgisBrxinn/VvyIM0lUwrEIcIqcEWCk33Y32ChqeB9EK4snMmj3
JxKcl+cGhnGUy0A6phHAPbWLvS6VPbxQ+JcoEMaLyX1LkL4dLMy8hGP/Mx7GZeREmFzQPwSmlRU+
pknIy7EqsUIikYBMSNgbuMSeRVtWweZyO8+FkS9z8hpNCiimVBWZ6Fh84RSYrpQVxq9t4OlyyOcn
EjpDGSpM64ng2o4OOS9inKUdmaadY0AWC7ixktw/XxH13kWggZ66Ctv3F+wvdAZTcyar3nRe6M4e
wzazjouyIXViDFwzhETeZC8DQaf4GuA54oDa8W/ZLKwP9U201yAVjMTa+X5yZRuD/BfrK1qnAaiX
c5SbOAIaSLF+IqZdOT3IIG1gqFhesvGAbQC8UjowP7KXH7roSjCzyNTfJ1Tzerx91QaMK9av7yhJ
g6CXAq0WgANQVw7BIIahcqj+FNezg7duazjGI+k64/3RVN7/P6VRpssYtKmrA0iTvfaVHF4N8hOS
60HcZTNf1hVtIeQUmMKAZxUjJ6jbMJfynHElcI6dnb5qbg2gLdiGiifB4X3h1mDQva9dhjNx1GUo
wVPHg7qELC70jRS+JoC990flRAH4GwZo/yqsFy7D6fqo2zBJepiNogaBcw7iocWsWRhYcU0lT0VQ
L+k4g0U8krGm4RlNwXb9lUTKESAihAR7uQrsJgFZBKJMOzHFb5rmlE6yrXmTWcFkfRFKTyMti0EP
iC9CcoVI9viFPfjzrQp0QemGusm6GJeuJ/YW/MOwpqBxQLPP+c1voxp4Tk4Gr0gzeV3JWRgBvpmW
1v78RqyKwTRbYInQp3tBNxoidcwrrRCagrETq4OS3mcDC5+wKgPxOAghgci9yIA3oLbkcwNZm/g7
6fTkzHb3v6RdaXPbyrH9K6n7HQn25VVuqh5AACRFUqtlUV9QkiwBg22AwY5f/87QN7EIsAw7r3KT
lK9kNmfpmZ7u0+dw5Xjjluc8TjXD5WNlweb0laDUIJSjicKXS3ko0ZF4AKe4R/bpVfkGwkMOpyyc
pZodd7DzSBprhiSLrGoIaY2pSomlVaIVJhioWdQPIejLm3aJ929mAm3UkFjm3dQaylnTNFmt17rU
p8ZHKRV3OZq8KvX+5xtintjER+sywJDAnwJ+OUWToOSXwnbPDy3DJuDTR2slUuLGPrjvVt0G7QGO
KDpLbTqz9TpZBaPhiQ5uJguUDgEItgtwoofBfRmtC/lo6gskcJdHBmpNrt2MXspZ6l1NellrMbLK
rXeZG7psLRwEhCcEWgHIcvjxXlj3i0AOfjKc7Qo+NKwZ0jqAns0A9mYs0qiVjA/lGs85X/GgjJXd
3pmrZGc46SF3aXJdOGQRGzBv9zq3O2XYUYtG0PURVZPgOXXAsJfa5E5b8/o1VyDSDprfu9FV64qr
1i+gnrOUTZVnySxQ3UDgE2BmCwi/Gem9GHV1KcXGR+VKABRWYLZFtt5N3HYtfDE3pd/jwfel8Ua3
9MrS5Q8xHkFp1zE2mL3U28PPy8kqaDogsWAR5iR206d8UNeUjUT7iDcAVn8xXM3vNoUfLfRsXFhr
WEEpEbIJqCtNT4BRiqyGJfpHCmxoIG1IuK2OjHR+G9CFg/v0hecD+mFqcjPSgbBBovrHiT9pzZXs
Gr9dJ6gmjbflSYqz938hXrvgqGcjnNyD0KoL5SDSsajfUaLEr916zREu4tp0wQC02DEyf9tiH/EU
AeghcSABW3N+FUoJNWsZk5r3Hs3RzZAAjyreCrLsiFD9rb/GJHlt6GILyeyZOzE7eS3RoK7aOtI+
VJ+sk1sLO4YHGct7Zl6GnBiahIlh31rNoKpYSQ7fy1chsPV4dAp+6UVrZHt9aBBtfn7KX9qnIA4F
XhDssXPW77SkmVTR8QNAO17JTxu0DLcdysd7JVsKSy/tmM+2Jhs1D4EakqsROyZ6EJ54f9H4KiBj
L9wqTnk/Quh3KYV2gj1NfQNAc8CZDdQKZydPLQyxjH7xD9FHvQOpJd/wlNd9CyW9/Ia/SalvOaBY
aRA6Cg71BafxRE9z2r3mdDt1ndwLDz+f7wvXNvTL8B+0WnHRp+kSsxDgeFn9yMTnvHlp0tuff/w8
9IdMGbrEEGChLR21NL4Gn97do1WNYcj0d3UPucA1Z5hQDugsdoVTQen3M0DcHL/ONPyDXTTxyIxY
jcZq9b316IGfOgr6GFCS85eqgrNpm9iZuCD6WcuUVuP7WF5XoGHvpC8L8zbzcYj38Jc172VH5XGa
f6ytugfzdv3Ob4UUqkF0F62BAfaWMi9zNPbJELrmORAE6zM5NtOqKCJBM7+loEgbvvCaLUrUaGLl
bTRLsybPpw3yabzrGNLaXOth8nYI9EpPQFjzzdzriDcSPHNzj+6BfvZjz7qje3XD87rIe8ar/FBe
g1rpJlwUTwcN+/TKBRcccmmA23OygFnxAywUAcsSBJBpW7DHRiFW0d/JUgfuAB3kfi1BpZ6NAqgN
s3DQoRmm96wt9RVLkiDLkGORGyEOV8kQpzJ7H+DptZo5RimQQLyRMKFDfyWkZRrqvmGEogQ0UjOQ
Tn7Weqts82PEUisC97cg92ClK+u+jcJNpUVJv2tHYSzXEoWoA3LrWmUqj4MFaZkISmJaphr2OIyW
1TnZYEZG/VR3tAQwFuoIWgspGCqXYuXqREPuYiUrdUle5bSMqswuDeh3HOWq7kEikEUKVPNYpVS5
O6qlnF/pmUABe4M+WoMe+z5Omkixw0JQgGsM1VjS0OyJ+48cGzUSEtEd61joySZiyigPQCmNRnWF
2lbBNsBn4hAnToUmNUtbjZoVWqqdgqk71/ahrMYpc0wiGRFogHtFGq7HTkV3mUPiCn0eIGgp0koC
m7dei9/i3FxXWIhi3bVakH2NgsiI/EIrxATcyKgZmJvBMOWosVMt72TNM8IhAbOfYoWG4BVjKo63
YICi8qFvc6ZYdqW2EWpqcShpDwPWQF2rTdKxe7PpA/2a6aM0IrdDq6QnbqoJqgZiwFpVw9RJYrkh
mTPksag/iqjX9RuVDgx1eCXuBMUTWBmGgH1aFDGr0ZQytTN0mhKkH6JG05mrgBs72zbaINWbqAEj
aMk1Thj0WhIh0ONvBjMj6Waoes28G/AXpBKC20k5XCv5kBhf0siw8uu2DRPpscmNGNIiFnjeRsdg
emhCCmIYsnE9QiC1hjqxUVig5OybuGoQ2YpShsSOLobJphZilpaOISRDTRyqDXKieaGuhRLzdapp
0VuWNgmWIeqU4lrsijY+jJQJ8kGtA2nUXTlQauFuIPi0Td6GeRitrEBOKaCSWDlFhwSt2CUrkgYk
Kq+yLshEbaXJsSBUoHmlobKNgrjTXSWqs35nAdbQXpmBIrdfSiTV1VWehTyXkefhiPZGq0ohoe1m
pWC2nlmUY/dhVlCEbH0zaGqlW1UsKUt8XalpkCYwFJxaddSR27Zq2mAFlUGIfwqlFClfIzFI0/vU
oCGq/7FujrrdjnqOerWSSDIELaE9Ezc2J6TV32PdSMqnVAGB2KqIDPbUlnHSUlvUM1HH1VxRNds1
pp7i+O+I1AVIg9aMbJJBlPVDHjfxCO0Chr1eOTTrcuNbU9ZSwWFwfQ5yC3Q1BZVrgmGtvs+1ihpb
yKixXLsuRUFQyW0KFk3xKonAViPYo8nioX/IE1lL8EQ0RyU8hLGpsB0pKpZui5jo1l6M9Fw/NG1r
xJ5Wplb4kcdWxqDiFcemsZH1OBY/GMGKHDrCFCbbWW8aeeSgp7GSoe9k1nEcHZp8zEPVgdqYOAae
qbZ996hEohm5dWQEutuPudU6kGYLRrfR1NDK1l0skqpdKRKj+bCqDLiVaAeq2kdQFYvxCV7eA1hm
2NgLQ6m5OBeNMnap2oZx72gxTmOCai20n9AZ7Q2mPAy55UUmg/xag13ZkKFi4NBVGvyKXYtRTDQU
AMdQqXY1chH6NyWI+tAD3LzXDrVpsepaK7sopPZYCX2+VxPZKvYxFZuoXIl1JsieKndtcVcowpjc
UzDagC0ikgpSbElYEWnbwMGCWzHsrPgxFsMqvyYMDW8HWoJ00NgUBBD7FGsOHd8vQdwqIzpOjRyK
JYZglLmHngyiSXZHCDxmITC4cHdB/g6tTBpniZ3JccRKZLUjLUGv07Y2ZN6B+sB7fdvcR9ulNPGF
29o0gabHfa1dwHyMZFQLNYIpGu6taNxKv5+A40xE6PEADAE6d6hrnUeHg8bQsNgn31S/yBzxkELy
tPsC7jMI6AKLEDkD1GWXsfOzjOnE6iTXLgy9IhSwisoFtHPLO14CRSuvLTC72P43vRBggUbGFJqu
IA+Gls4kxq6QaK/Qkv6NP6Ma4KF1UOnoHucwWMpszHIJE0t8RT9F2xpNdKEkfD7DNZq0T8wnyx0A
c0jcxMwkqIdkn0GTOPnGiXyByLHJFk1sjuyMGw4YC0GIpLg1AJYxlMjpL/DIzUG5/AsgyYj4jfN2
6JPwO2uMsKukGONUvHxF9wRqfsFG3wRr3hWK/u+MU6Y7C643e5tyq2goA6cHxErRUXg+u3lRqkop
R99KV/cbW2gdLtFLtuIxe+Low+KKNwyJ66Wo+UKIfm53MtqSQNkgT8NvnJlIdTkrCmgGfN7p/gs5
jVlubDLIyWYVDdYooOeDc6Ca8CJymuYMutIjXv3AW0JtywPDgL+UZZ0y5iqgJoMQBteYhXIphIEn
Zkc9UMM4CU8+Yj7qW7SxeVqwa1a9i/aaUxZSKdfB1+URz32GIx7xHFChhgG5zYllljW9XAoAtWEv
KWvBVdCJuozY4y5x9vDnRJ1ABuIgRUERucfzvZNaeYAmZvPNUuPQaRGVoqPZwnX58y26ZGXi/73U
E5yzxpsa3OQoo4vKjrD7/5+Jie+D1tTIkDR+K8sB/FGhDGX6UmvsvLFa++eW5olEPmcoMMnQ0NUR
ak1M9aWgF9Ajf9OfeXVGfUQs1a1V9B05HbHpjboG+mGV5HhH2YsMG9ynpusFxR8TclRcWm+KPRIS
q6hBFvmW79qdincqfxa3jzLQ2//dDvxsa+LfddJXcRq2b+IWp5ln4nb4FdLbC6kYJHgA68W7F2xc
aCs534JDRHLU7Yw3js8WXcnuR2TzrJdkw/khLc3BobmwgPMAAhbx1keOFDiuGUhgyKS+IbXxxmUk
OtUuro1D+1U7dJ7spW6LNrUVWdLsveDNyFfx+5YHFshrnQ+SmXDl3tQwl/wG5H3VgDQuc39dcDSk
DcC2KBoW0mPTRAZLOyGV2w6IcNNPySqB5gK75roLnEWNPGn6L6iBXLj1wAf9w+i0dJgKLOyFpnsz
n6X+iqyNq9iTDJBJIVOKp23mmV+DwxIr0hy4iY6Qz0Ynu8YMtFFVqh4T+p1pxnAHiIH8At81PwEn
HgeRdhGk9WAyBi5hEgvGPTOKYejfGEKJZ/WLFyIDOt5yDYswX6Y3u7Q1P1ubxIAW3iD6KHZ47nJ6
swzoptBFE4qxR4d4i8WLfP11ETU2DyAwl5+GONmchCRNZeYSPND0xx19xtvZUZs3zoDQodqkmRRX
XeiZB2u94IkXjrPPlk+dK58CQ6q1Vm6F8ht7qga73RWos3WdXbgIeaP1L+AML7rhj5FO05dBh5cL
0bh/lI/qo3yr+5z+ILgJdtxBWn/0a4BNGBhQliZ57plILaLGjWMOxwCQ6ucHQNz2+tiI7EVlXkBf
THI3KgsEFvOtwy1gg6JAoc/ZOrSSpFE9spdMeCRI7WlmtFpYrbkFdP5BZAU1Z5CRQabrfAxSXZV4
5KUvkMRJH8ZVf88D7BbBNAHo3uPR0O8/9bhFS+IiGVBFnpIb9YySqhCSlxB1dfoQgzZ4YUhz7+ZK
fRbP+kIRZ84K20h4bJPkRYxw+5B1tceL4R7J1i3XdEquA3fBHvff89Pk3N7Ev8sWfFZCnLyUbgtO
DfnWslWnABUzR3ZoWwJi+dGtoea0NJEXbtlzwxMfHw2p1zMleeHhZBCeUJPAZbMdZ/xrbqKtaDz8
fKjzDY9dCFFHpIQQKc0ilVBF4yugky+9pN+A8DYcmNuJbGE+LxiB+KcI0UoEy4D9TXZk3aBwEKTV
s8I2JBrsjB2T4bfLcYbIi0R4AKD/CLmN6cyBJaljVDqqfg+gcAvKxxNRi7qKcUazE3U2lEoWy9Uz
Z4NZOBpYBnlYNHM2qFXmGfI6x9ZTPMOLvXqNGvy+dTkWLgBR91Ilfv6cmxjkX+jTWSwiChvavDoa
1xLYOqiv4TEnOUi+A8Dy2wkB6NEj8gLvnyUhULEmp2GiRAbyoymf013jC27jdbtfOO5n3j0xM/G2
KteAz6zSIw8to2MGIAVzy53kZCsRVBa/H5NMzE12SpUlA9VgLt4ITzzNwTn+KnD8Ld0l8wI4DEGp
CIKWHDMBtu3zpTJDFOaICiNuv+IXmNljDmtbueXsnbiq77n+wO+HzdiI/KkIbwMt8Kz2N2ZhbYLs
4E3rPfKKEhI2ZXQNcPna7D0efInrxVNrFh9MTPKff9qTCaVKL9XxW/iiPXE8qOEyUFHBB2Ss36IH
zIqbJ2sKsDc4S9DAMlm/oJLyqM7JW7RRvALphQq8PIGtLofpF/YlZvI/hiz+RT4Ni/VDMvQpwdu+
b+32Jl7xpiptq7Y28BK/Quowy56cj4yzrH82qAwGAjyMTLF5Poy3M1KQSZ9owh3SQusI6D5/WPLy
eZAOs2gfAYyIU0nMsMp511RlFAav3M25rFa77XYy2LSEpTP6wmF5Zmji6CwaC3D3Wa+ib/riYwrK
y8QJN6bd7YD7BlRrCTBx6bBEng+bBBonOKTViQeC567qkU15lX3pCXzy6OIafc03tjV6VRbRA3x1
zoIGlNo/G5uMrjf0VJRzbgy09Xj0BxBP4Q29y+O6MI9nliYegNYtikZb5ZWqCPnZ3VBsfh4UXJ43
pC5A6c+L+tN8U8HGJkYq4JWfyHwjJs8cuZPhrZ+/L50es+AA02biggGgHOEHGnnPN70VU7OVBPF1
SDddcKche68v7LtL0wXEp8HVDnCRzeoEsVUEWjViukCaplR2nywAxudva4RQYNzgWhYg4ZuxaDFD
HMfM6l6t+8ZpV9mdZJeOfCQbyCw5A28vWAiouErDdK/BIEjYcbOg73N6BkJLJC2hbPPaPykeGFxX
/VfpihN7Bze8l52AbhBSfJBMAP9/6OTbYR07yDsfjIfSXWp2m2PZT4P/z3eZHpP1OMg0KztslnzX
OL0XbF91p3HJXb7iKm3FVbMqoSYJv0vtLYTKF+E08/Tv5BtMtlCghLUm0O5Vf44d3TdB0IfGtJPa
lJ3eRd6bdgvo7fYX2tMu3BDobsIdayA+muf5rLgDn1lVvvKHKlmnK+oMx96BwiRH26zEu5+75Xwf
o70eiFsL5zXWfspTpQ5VYSlj8ioZyP6aX7Xw/uefP399oIiGJhnogwA1r6DR/dwVS1BxBklvvNTe
6I1IS4Wuvgl9yJD64CfYLF4H8wMTsqPoBweoAwzdQJaem4u0FnCWyHwx96OngjjW3MWH78pgS10H
kwMNIB0NeVhAlQHv4iofU3p4rYrGYKzqJ44qRSgG9+zXPHLOXeItkTeeH2gnWyoXkUZBgpua0h3X
gSZondw/QWfcE4SrGNrKRXqzsFTnIdd3Iwq6W1FMkoFVmz6pehbIDUvFJ+teR4OpdNVDDHOE3ARi
5qslJr1LswcixB/G+Mb8FAjF6GdlKoyRR7bRwReNmOup3KRucp06i+H5uU/NR8an95Ox2oylRM3E
p3hD7xRAGjv1xtpr29ztroSHxpG1Jfz80lROgJxqPXTxkIhPyrW+BW/NFsRv93wio+3yi2riYvPR
TSIStGJaWoLRGfe8763cC05tC3uOZ4y2v/DWWRrbJCZpANJqWS4+JSiKKRibuZKvOTcz+sIWuU4W
xzY5PgiVBSHARHJjjU+2ULfZQT8KdObJ9S9M5cLYpkozVRxUjYCpJI9cFyS+5t3k2Y6nfAFmWIqI
Fnbl1KlpX9RyD2PhCwMN83djmg9AOt6oZFGKaNLT8dc24b3yCMlxs0yP+h54IivNpKfMBBsAn81c
gB4XceIMN2m2Sp+t1ToCNezCqXJxlD/MTnsr6qGs29gUn1RfeAoeuSS9+i216aYGX54tbOqlJpLz
MObfw0RVHORqCNCVyfakasOkHvbkzJfV+xhox53U54B6VXbTK4udhOfvq7/MIdyUJclCiDS9cICU
1fKww1PATjKUXvgDKwkxSMOhDPNaOxlSifl+cVrPL7rvdvkDCxEbCjBIs02OtLEkwMqpSATwnE3s
KY3HJcQlN9omprewhudRwtzY5LBGXw5wMaL61Aygnx7xeoxzsEdh45i2vGJ7hgbzxRfkpX3zeYCT
M5uacdyTXn0KU9sEdQ3ErhOUB8zrwBa2JynX/2ajfjY4ObNNnUZEUNWnwTeT+3YlurzpVbyp2y+9
y+/0pSD3wqTqKC0ZyPti26Cf93wFTVppuV6TI2ubdsN5AkW9WZSbv7A9ObsCnkKQA8R/J+dnklQ0
ggDL0bhX9+ELD1T4ZkEl3jIc/YnXWWPUd5Yu3AvhCgqRUITDOwL6HtNiixq1bV5n2tNorHv00IfC
S1s+L+zJC35+ZoMf5Z/udKBpErVutCcwQ6EZGklLZTO0G3OXbZg9PvMnct/ZUJQyG0/5zeLBySHO
jE+8T+oiVhJdeypWDRJxJ7LRYMPJxTS0EjjDWlwkHbpwM4FWRZeRhUPiYZY37dWUVH0fHYfAHVwJ
qdN6jTod72//FXqH+QIaIuf64xlodP9NwQbBIJmNmJRH3fxaKCvVeCHhkrvNBwQT4Nk6cZkgmTLx
7zhBx81YMySCkwNI+zn9b2tDMMMdn3+hCDI/Ls+tTZw7GyDCFzXcGj/AoMF1hdjW6TaZt5Sine9L
Q+JEmbiBOPvONENLopCoVo2pq3dU2hnJXZENtgoVKbFe2hQXVgkZdPQmgZsRBMrTlErXRkMcpd3R
pH7Q3xS9a0QLlcULYTra5j6ZmJz84xC2RZh0mLdwnWV27PGyn5C5nKQCvL6j/XOvvjQiaLKB44CL
RmCbnzt1Uhtt0Oswl3xN6J2OGlK89MqZ3yt4kXIWHZX/74xVMtZ7icUteg3BNhOiNT10w3eu6oV4
2Ru+akvmeEL3RwaPnxQwB2yszhtakCyanBRpaw4m4EjH1LpOkkOYgbUPWKHrumB2iT4dZjqpKbs/
n8VLq4YXnALP5S1Us41RwKLKguZYr3Rm8+y5hZxofAjsFn2Oi6HIhUU7szbZI1Ed0yQVmqOe2KGB
GAjlgRUKO0fAnSm1Ofczczpki34+yNMlMplZJEnQLYPiN9Qbpp1VupCKg1q3R7SX4MQHOdoNoIiI
vACy2cluts18xGAbxQmuLNOxdKS5F0d+4VQBvzf/BtDbQxGZ//zTHcQS0NXgxYCvYL3x9KzltFD/
2VAwE7bHnw/30iQDXYrSAdIbQO5O9pEmpbSEJORRg9/FbzTB4bKEVFoyMVlHyaqyXKq74xBvghgY
x2wTWovqc/xDpqv2eRz8S3yasqHqogJanqcDpcWKxR6HKAmaHR/4izX1F8+UC29IA1QtP6ZucvZz
0WWW5tyk4lUM+yPxgXPk9Xa0xzI/cDNr9fPFWjQ5ie1k0ajNvsRq/UVVJPLOssbrkzXkpd1uXefe
/9Pi5NnTmGVoBVV3KniSddZvOCq3dzpzIzkKLEr5b2XATwcbqJ9kFEBUJKUgnnK+kAxA6KaDQSW+
CwMUVi1zYRIvbUcwK6DllgshAfJ/biBKjAh6e/1RGK5ALuf05R0r8oX7ZpLm/T6Kz0YmeyNs0TIj
hsNRsiCRwR7Qm/OVOlzNvXUGBZQw34WBgztZtBdR1Jdc4bPtySbJja4uwBB2rBA/rppHDe2HvHlC
vA7uUYSB2NXvsvT9NVzopuGGBbIAHbbnc2oq4HWr8+EYfDF9fkYiudxvowikgAGAXu07hOStVbl0
VPNJnPq89sPqFCaoKQQddNlwNNVhJZTbogAfIZBEY7YUPkzaOb+PDzRoEIICTHaOtcpFLe9HQYYX
SE9cyEdwKdgFQIdGtspd56F120mfW5eh2pqsLORYmo/oli6Vbi6N9/O3mLhGnhGkUWX5WD/FqHmu
jXUMAhzloKKAwms35W5EFXsp7rx45ny2OlnbJB6R9ulknDm8Nz6CiiMPa0wQuFCPeNJSYHNp934y
p/PA59NBLpgyqSAGjrvvpJnkKFCJdEaf183b58KJvywVqJYGOH2UEJAVZomOaQVh2okco9iGe4ZQ
VF1Hva0BlrMQYlw6gT4PkT9hPg2xyNVRbzBEIt0KnRcFX2Nl4dg+PfKnrvHZxORaZ8AeUWATj6Ik
+IVe3xPgj8f4a1LuaMlWw1isQtrbquyj28+maB61PsLuoGXgLWwGT06fwdVhp0Pp5swJKhCYmNui
9sfiSrVuUkldkXAnhv2a9F4VP0IczUj2inwbtUdxTDzB0NzOkBdmbYJR+bcTgq8Z7aS4H6YoeaFu
NRrXMnIODNFgNYJ+ilflU1tBX+RDumZ4IC/tfr655/P4w+bkHE/Sti1GzCNYNdYS9H8YBMmXq4In
VOrMDDoAkNrgT5TpFpT0FmXsQcbjITmoL/JH44euetM6otd44S0DyEjwIWGB2laiLQpKLFqf7Mcu
M3o0csvHsFup28JDP0rjoYs1Q1uhg7fznm5AzbNX7Hg3IqUDkHLeLaztRaf/NP7JdhWksCpQTTx2
iQzy4RcSLQQVF5fx0+dz+588bsiaSpMaTrk4PA/KnSp7VhW6RUFcEQ9pSXHM4X0hcLro5J9MTsKM
NpJLnWJS6zdOO8zzt2RPXM66gXcax4KSlXz3c5tLszjdrKjxSjJGKYGyttDRFV0tLNOkUeW7C54Y
zAEeQefnFK9bkjzWBY0fzlx/CzG2ch296rbkaGgLQ3oaleQCj0NrJS8lDC6N7bPlyQomqh4HIVXg
/BZEj4w1V7ZTNxBAAh4uRhZ1MYrim/7cJTFCEIiBWFkDcmsa0mioabDGMk/XHjosUKVP/GAterk7
rBdf8/PNYvI2V2CtcTBzufrz/dk3KAMkY/YMAejU03XUfOOVcdc6BdgmnczTtjIKRb/HiMIXE0ah
InOSwQABzsTpslaBgHBNn0sD/d5sren3P9+OFy7WcwOTNZP6kaE7nT4zajcpSO8lO17xPI+YotIG
B/CWLtYLYbcFZmZEaBBHRmeZPvEAidZNrrLxCBAVxOOzbfzte7MKzjO/3HG5wey6/QW6m/n6ndud
hNwgElASrRuPY3Q3VMQOlHcWPfx8Nnlwd74fYeIkqA04BdoHJ6s1KGo49Il4pEbnxmXh1Gmz60bF
RUHuRjfjuyqCBOPPTV64cc9tThYwb7RCoZF41ACKuR7c9KhA60J/yHagbdunBwHJx7W+cIhd2DWW
JIL5zgQCQoMDTuYSWWpLZaGIt4TuBz63qD6QHZqWkUgLvaVC24WVAxkQ6iWKCZbHWbbHYjkb2lY6
tvU2LyEoYHiJubByfJYmKwd6G2DXwQsE8Ig4cW7aJkKIfumjnN1LAVytkRfWie/qmQFkAoHiANMM
OkzPT488riNObnLsINNTtreB7sfhHpwsq9/fDkDB/LAzWRnswBQyTfJRkcBMaDFcaryh/G0IV+mH
+X19IN7j/tzq/Oq2zoxOHj3UqIXIwKVGk68SuYlI4AQyGJqFg1ri/7KtDPz8yeI/3vr/Cd/pzfeZ
q/71T/z5jRYDAwtOPfnjv/bkjdGKftT/5H/tP792/pf+dV285/c1e3+v9y/F9DfP/iI+/y/7q5f6
5ewPbl6D3eK2eWfD3Tu0gOqTEXxT/pu/+sO/vZ8+5WEo3v/84402Obi17t5DQvM//vrR5tuff2Bu
//H50//60eElw9/63zyk6cvk199fqvrPP2T171wNQ+HHOQ9QeY2/e+c/kaS/IwON3kAEAygVaBy2
mlNWR3/+Iah/h5aFYaGfFZkW9INp8h9/q2hz+plk/h3NCKgborwNNBUKQn/8+4udLdCPBftb3mQ3
lOR19ecfqL+fuQDeg7zNE/la9F8CYIcGn3MXEMJaEMW0fcW3iKhPm6aCnHALXurqYwisRlhFakfK
6j1tyj6jTyQFZ41N0pAIH3Uh5llvK2OmyeFqIBol2Yr1yASkyGLICso5oTSk+aYalaoG5YgRaGhJ
79L4S6VXjaF1q8QwI6HdmkKpaIMrRGpqxZALICjho4e8TjDzdhZD6woNjFFtIK+cBkkdPrWk1CD6
nuVd3z6iaGuqXiDLY/EgFG3X+OJYaMMLS0ctyG1ZYkJ7ReXWyF50McviFSmHmq2H0ZTDLaToclDP
h2IQjMdaqEsBwbtS50x0hF4claMatlZxm+ZKFW+JXBYYKVSwUEQt1Iqp/sBKFtlJW3W934O/sfea
pFADsLZmqjiWdqXJOJJswYwoMuGZ1GkHfRSSosUvCG2fOxYd8nQdqkYPwz0oiK6q3hgAym3U4kGv
hVRZK9SQQp/JWW8Fdi+3JWiLY0tJs2tKxAHzB/rarrScKEabpmhnoSylL3k2BGVjMx3drqCvLZFU
29eyQs3mjXRtVe9lVR4qzUa4JjZgcgpHlfoKBYcMqInlsTYdI2GDehuUkhzfCbnYjk+BYdThGmxH
gmDHVZ1Y60EV4o8wQTV0L2QgAWIggdKqakfDWDaRyiVECjeJkVUlhChyomeuLGisBH2KHlaOLgmj
/hS1YyntiKzoaJWLwObg5B3LwH41qK3ZrIUh1cDnPVRR743yaPbXWa8mldPrdVR7vVbUA3iS+kZx
McngsVKFZngChZ71bBSF8dQT1tJVYZlgvworSqF6hRyfbIP3qAH9uUIK1Iu1PmEr2glNvQ6rqgSl
sGEKoIGSQDrvlJaVBI4M7rrBjkJI6rh9ZwTqQ54rEZ58SaqipkOJaVx1jFTMFowYD305Epp+M4Dr
UvTQdF2AlD8zyIeU142AVZEivGtoXgorsbHGdlX1YEjyYhBEFvbQBTx5EhY58LyUqg+gx5Mbp0aV
G6QSoxpQRxtZ0tudobRfB1mLkKMY+5HsmoYomgNvEju/b3REO0KQqe9dhq5nW2VCBtwNjZMPZnWR
hey3Nj4rdZ/QlczaQfLREDcWHi1klWaFrYSBEYNepeuKDmWjrlYCLwcTHMDigtianhlAQwxFNN0a
HCmDapKTmEakd+jGImJ7LbAkGByjjXJoOWObhA80LBPA/KpU1DdtUGTCFus2Gn6dgJXqQY7GsIQs
mqIJgh/mVBAOXRI1uT22iiWMNmjHkgGUQij1Ut23ojCyekwkUbKrKo3NQN9onZhr8iFmEgndCMRR
rxTrVGZgM8MhuLbApQV8zGCSxI3joRQ3MbwSJM51bI5OE4K4ILaVLi1L0GNZXNnDygs87Zsx6EM4
XpcOe2iid9pToiYicIQQlW3tsol7q1lVJMjIthXEVPXjPqpTW1Zird2UWpHnnpKYzJLtMh9JtO5S
7HXbUstShP5rSfq2BBlynA5eWmqsgwJmahB9CxX0xERcMgQDXelaakjI1tAghSScRkbjtQMHGSSH
pLLLBb6LlCHKHSUTUw39OJ01YO4FWkqrmgZZt4LAOXjjQbVGE1AQ6T2os8QGm+uh7YNelFat1MY9
deqh6EK/FqQm/Arhb9o9JUoRltu8GpLEGwjQeH6hWOUw2LRTG+EJ/0oVX2tFEQuwqpV6Ry07ipQe
7N+kj8LR7UqQFEKkCKRihY0bsUgfJMxGApSnjINjFTC9iB18ld7yjUExhW056gmhdo5kvGaAZ6oM
1IMZK8Rv067SryTa6NYhqwsVvEZ0AEnYivQ6lddyju7ARy1hbf7RgbYzQCdNmjJ6j+MwaVdMFCn6
BPt4TK3Ca5NKg0zMkItltgX7mV4fYikOxvsM5ZX2VmujSIK8awgEyGtkUUU/UPD7RTm7svK8taJV
GhUd0uc48wVFOKAwSsleDGIDL6YQ85s5KVObprChgxsog1u2Vf5771D0BYDzHKEDKp7IfKHgOal2
6nHV/R97X9IcR440+1/ePcdyX6651EZWkUVSFNWXNIoUc0Xu+6//HKWeZhYqpyCpr8/m0G0tG0UB
GQgEIjzcA0GV7zShz/QP/N7a2OADTxaHBf08D6d2LLSu0dHFxDEkRtiHRaOOQw8SrkMSh/hoCNIN
BzvEtI4vLTC5qpWG+mBEwQHl+cB0y0M52fqP+ov5DYyKHlVk79bxX/r3qrb9dEXpz38BanqeL//8
DVDahaomVCSQETGvDajMmTHR8kPwUWyJhyAwgir/a/dd3EKGwI132TG8Md8UL8K0Ys9tUF7ssUER
3iB/QjEDOBU2D5uyFGKuYbaPwaCzU9wYFdrmRndbN3nHIBPKQ9wnP5LI2eMH6z23eJoYm5X20nYs
BUMg+3gbbeov+d7yCi940leg7vmSfJ0lxH/nnfM8k8G6UmMAd4BHFIRMeMxdjOfkct4KJmn3tUfJ
IHc/J45i6G+Xbt2eYJL5arzhcQadv+9+WjXguJaMigadeThPbkHa2YmFnO8zNLei8SkHr1/bHPKQ
0186fwr/bQaIC6T6QFChy3VuJvatTgUV3V6xXsE26Cp1BWkHHraIwZCcrOAtrEloE8qoPrEe0jRK
LCZxsc9uq238goooWN1MFESjl4wLpGC9UcVbmB4BHPwlZRMlzUqj9SmNne+UQ+e0qfZbT29U6qgF
C0S8oM6DEbaGpllmOI6mvg3F6j5JpH1LIneq4h3oILfXfW9pLSYGG2gdAVNoKj0HMz8HzlgwpwT8
hrmMjMkyJjsPTE6EZHi+fy6H0gDhPUZJJS6CRwatZKBEtpLqgwA1LWzQLOKJIIBEIxLxMMjuDIPc
kjQ6juVwSAeeUjPrgnQ74X2GsayFMckdNDaQAsV6mt4rdZ08EqAsGkfTcOVd388LR/xpi7JnLGpi
DL06dKkFijqqI+RKtlKjpNwB2qNvEpPblT9BzD6LNNhaCMqBix+kWOCvxfuFueXiKNMwCQPQVCH3
PZhh+zSMYk9NiG7dCIGSJjc4lQWeRAGm1FSUfwUUiyTHF5qk39ejErap0zRZA9aUOIqLdZCIAXF7
MR7Eu1aMzWZVa0QZbzurrNsPUcbTTtbSYTPmadQbtigL4rjpyhJanUoH6jzHJHEH9jox0QcQqY4T
qHRtIZL69kENClG76QoUTlAv+KeisBRAL7wYKCNwICK64NYHETNTxbQyOl/ZyKvqBVJGjmR33xtb
W5+4kEGAaLmaezL4/2s5/0+ml9M/e09rRWfVnMecvKbRj3k55/T/+FnQ0aT/QFARWAaU1hC9ACT8
b0FHFf+DaXWQV+MEaoAVqviCfxd0UOtBrcbEK0+hxO5g1prVc/5DRwaA/UAlFSQMmJD7nXoOvdBm
ZwVDoggClE4dU8+gSWJ7Ly0YUHWIdId2PClQ0Ku7JAUOu3+Cqu1G1DsJKu7IVFez/VnwTcY1fxoF
ayW4KwFpv0hDux4hsQLrIcpCfWYLvb7qer/iRR3mLv9pBbkR5TBBjZtNQtuyzUeUg7E0qttpvAip
E96LXraqvgrPJWRxMPhwiDHRzusxLS5vZpjJTSXwaeVZCMN4zdg93mp+wZlOW1yagpsdqK0FkK2e
yUPoq/hqYoOSk9vh7R3gg2HulNQuaQXn+vfimDspEMwuxLYCSh+QX+Tx0Rej2MWZaI/mfSyWm+t2
mC4IZmGoN36ui536ljup0rsG6+pQsLPNj7G2jU19oOiDehUQp208NbSbLzzsAfucuDDMXPm5CqZv
CYImMDx+oPqGuqFWuQpxKHsjRvZl0Cw0Dya6a1AOBdfzg7qibAFcOOricZxtABO0BaKOCmAQ8Nmt
+Kwf84OK9mSwS/aFh8T+Pvhmgqop2/MmYRc9dmaW/vnsAysBqUg0YPlWJDo6udXahHca6Q5eBJqZ
CSblRRW1A+kxTDTutIKEroJlgT9jp+ySl19ANC+7LOItXmeQFmMTeXFqySglOIPNy4RZeNkDpASI
QADHvHy7q4AdC/57A541M87eLDSxuFzjp1H24CvFWCgxjAJHXWxVz99ak905dEw1W3MHpXlLZArx
RDDbzM9gDQqUIzIr6bYCaT2oT1S38yywhDzRZfK1lpacBeSZaCqAqfCSSSzTZWLW0RgC0wRZZ721
cWI9TiBYtgEVQbQlkQazhYqERFJT1jgH8hoTTx/1IXOljb+NqPrkqu2A+eU1v6j/sd8O7yR0STDv
h84GEwEUiBD4mohUTpUyu9D3PfRLEl7Sv3S850aY4x2TUS8rFGXtpnSHlexEgU022Z0AamGMqRrr
AWOVmIwDe17yu4O4p+BKkQ+WgQsRjRt2jqEGF4YUWfS77cuP07wq5EqNL8pa22kOn/9n4ROemWNi
ChjX0YWg5hrcgol1p2u8DJfuFvPJAD9AkUlB/YVmSfjzWdRKRcMXTGHAtQS8ZHE/iC4QHW6/it7r
9/QogHnRve6WC0uaG2QHYTM1gwpEgyWhN3QjdpipV3ngG86aWELVPslTIY1hgjo+MV1jFexUt3jG
AAQGpsHmxfN79nFGr76zRTGOX4ToXBQt/U6rbEvTI8popD7RGYiQK6e8dNGeWWNOgGxOpdDUsKbZ
08p4kaqNuhtuKVmJ4Om3yMqGj+kDzRZQPhSOk+J/f/AJUVlCTURaYIfXwT+vWQT2K/VHAoMiB/62
EEbw4Pr8+5krQLNacex7/P3ogbi+vJ80AKYJJ/1ji2M/v9nMCuP5WZPlTZTRXQxcSN2ZHz5Au6U9
bQQMDIyohB8mtLgyr77nM7WfynwXxw6MIJh6RakHRDPnx05JtXogFYzLjWJrRW6j9O0KveD60qMS
DZ6ugrgjxnwqb/Br8fjNDDPFOc2HEjehe+tPyRdB02/ljFdk4plgPl/lS9JIOpiQotQFnZidJA/X
HXApx4WHfG4f8+2iMDZiKNAjxbvNboW79B4UVDYtzqk2IJkiIE2giuVh7OhfeuWbsaXbQqygk0G3
jk4BUjavX+ODXtw+vLUwM68CHq8ylRfU8EYQ+cOM1uLR1Taxh+Y67xJdDJEzI0zAgr5RWkYyjHSr
8jW6QeSAvurk6DlGAiiVNi9kKAuJFsp0n6tiYlYUZVasS6fNQ6sZKixKZAtvZJPKtgxc1k700tt0
mzyQjfHYQ7k6uy+eEs32QcGS46chWyFuve3vjMlTCscADX26SeT7X+AW5G0N/T6zGzEY/GAqU7o1
L0AaItku9z4KbTqavY56Wznpnkemtrw3GkazQAqGdg/jzcIkSRUE/XBgdND6GYjqkuEQsXTSZM05
OIs+DGDC36ZYHw76rPVj+jbqneQV3O0OZFjydbSuweevOcO+eVZe0wPVCtd6O/l+3TrPOOPZUVcL
GdrW9AA125bKi0FuQ+UyDTOwylOSBl9DdoaJKaArDSYAhRZgIaJ2shP6tgEwKjhmn1AciSBQDkSg
C9aqZBsOYGuRI7fA6Nv1dS6nA7MfwHxQUpgduEvpLu9o3ZBOvRVe80wFE/gtpWXv+We1JjOB0nSK
T/W6UMeAClEUS/eFLjoQiMdErfgnF//nuthBT0WDqiZOR0hHLWwj+2H5z9d3bjn2fa6FCUuJn2Yi
tKegyyb5L50VPCVJtr1uggFsXngHqysR4l0OUDhsYLDEg5oarU50jrJD45qi3FOncK9bXFwUhs0g
kExZ+NguRVT1CREGGLSgLRb030M55zkc9eiLq2lmgvrILGZleS9nNTUBRPaq20YPOWZIO1v/oEDw
aC2NDnIZObIHjF55zZonY80A7f/e05l9JqsAMKuoqxz2eyeAfhe0pIhb6rYO65ZXvohvzeSEul1v
8eyUofp6fYPZPtDPVG5mnjnwaAZYRD4ljFDyQWgB9SzKTza55ycBy+4zs8WcbbXr69o62dqpJ+r9
0jHvNS+1q1fRDj0uvpi6/JVPy04N+rkYAt+BraWVLMWdQKqr2soHLUv8Qjt+MfX+XN1JoXHmSOBi
bJWGvs6GKX4QVVAdKJgFMUoUtVLXTDB1VbmFKroA96JHEx90UXdEf2uUCjB35Z+Em9mPYaJB6PdT
i/ozMiF0khWw0fDQ1NLijTSzwGQlYwYcUEzPDQDCd8nBPFob8yg+0/EXKjg/VfZ4p62BUxZd/qlZ
3GuwZ0oolwAkzg6IyWEOoeIG0RQC0FCey+wWTAiFyhvuXQo/wIyDRF4ErPUCiT91wHGWtNRkFhm4
IyUCFkut4UXVpVsIehS0MIN+7wWtVpTmAsh7qONIrrwb3PKBxtUYnbzUMY452LxwzzqYeDVszuFf
ytdmltmCgpkaQy3Q17Cw8Y/+jk5tCJgeTl81J/YClyf0RntNFwdSAqOBiEc/SIwNJtaqWhNUPf1s
jYuyWokcSg0d8yM6JJuscqOHaFPhXbKyIBFsaTY0+xrQpgPJZ6P4/DQ9Y6ZjxeeJWiiKWSi6odtF
GxoXVBdRLgBNR8+t2E/7Nn0WrJs863BwRlcDiQFnyxc/9swadblZlID8dAWYHKzFW6TICkZdATZE
mr5ubLDSeUC0FX/5kAT8FZqNxe2HbjGYS3TjkhuFhGkUZzRFUNfhu3YXvmfv8Xvmxit1+wbAZFbb
jW5XD82aHx2XThJwjugbUiI3lS3+hUEx4rmOFk7TvATG1zTTeRu7tDgcILQ6NVSFTfbtp+CZlE+0
SdS4vTeE6wSILOICtty+qiCNC5G7Ts5gvBiTkwJCyWXtWVqhQpkGJPT+AQtkLrd6FBRiibCPuPut
F0EjBbgfx3mWwt7MBvsESSFmWnanmPvmQ853W6+rr5TQGXx/d3hkeannP/BeWDybzMsjgOIjqOvo
uvyvavCkQL2z7HhlR3odsTc1VBjA8q0BsIcPeH4q0tKczDag/a83684Es2CyTnrwJoYb+QZx6OH6
Pi5+KnDqqCjwKxhuZK4uOQdJSZDDWm3APfIHAHk53rjkjPh7/7HAnHI9NrtqHLFpQQYIdizYKbJl
M58w5hc4Q6DZxiht/t2i6HecBZZGEoG4sOh3KjEvsxJSycccbyxr3BC26BGzxTFRHGB9FYqtsFR7
GXHiW/0YbJRNt6lXMXRVHYiQHPnk0ovJ43xLGRcxIpLU2U+r6VNxT2mN9ffalZzkHki8jfTt+nYu
1jjBNgwgoKyjmMS278Oy6GR1Ot1VvZd/dC7uKFyU6JOAXAPCJ4rTP/I7sEtZ1dwqdaz5V0RVS8l0
WDWSpgT7nBU2nhhN4te0SPESCWMR/61pvbypqZhgPfxB/Xhun4liovnfKEY0EzUVL8Q/FB5nwcX5
A2YAtCwgJkf+JoIj7nyRYFHDx0ws3Lhx7+jlZoSkNOfrXQQUagI8d5Blh1TIxSReO6LaGOgGfalC
49gAy35xE4HUf7wFbwe/b764opk55kiYZgFEFjVXU3pL4qAenngEaCeorjegt6UA4B/ct9tFlGEW
yRyJ1KhrOalhNbvtn6PM801HcZMjOTbAWkXbonQ8KGLXBXIMLJoHWrg8kdQ8dGeROSF0XzBli0Um
FD0kvrHH2W3w0OE6Ml0MTr9MXgm+EF73i2uPcRtxlFDeLWGvD50AuWK/p+mqT4EZ2QP6NVytlItA
d1ogxOIAAV4oJ4OZkkzlhP2FcuJt1Be21ZuuOXGO3KLvACEAdSBUrS9LmA0GGLIMp6HQBlsOIJ5O
jpzTsOgonybYvIGMuRJP9MCVH+NHKuzFyROJ220lNGxqV1WcznC1bF0p4EUFvoMr2cNZ4qkIMYtq
Va5oZRzBftukjl/t+vD79RUuGQDeEKktpFFA3c6chH6apLqIBLiGFh70otr5Ha/ntRRR5iaYyNyN
gdJYMUxYjxRbMW18TCpDyXUDgp4VDxDD0BChKgTXm1tj4jCmEM2kDWCN9pYncxMchnt93TxZLyJ4
LuMTIYoBPPUAshy/8cKHeMJAMEoNkJ/jNW8ua7LnP+bEKjL7fHizEQPTYfgxd+H9tA126Q3NNiXk
m9GKl29ePJAYY0y+KQkWZs8IjHVRtK3870n8DlF0a2g4x+6y8MYYoh98tqou0FIz8H36Gmqfg8Et
plX1/vOhMK40w41NN3von175JDDLpqn2Eh5E6iUAsa/9hvQW1lh77bO+RgNnVaD33a/Nb1CzikC4
ZDwXR/rq/4NjMrPLLDmzZIzk+bArS61tjvdZy5mLoefsLI+nezozwGTWehEURZAFGE8dXpX6G1TB
bE1QnLIQ7UrmDDGcijzXjDH3Qd4WsZ4FMAZi8LfuHnJI+YPQ2armVoC2GPaw0UFCARYW18egl+0T
lKj7TfdFnlZDuSq+8M7JRe5GF48nHgYEFMz/s1MVdQnBsInubljrX0XwL1XmKp1uwbHpGsGEgTtx
3XDfvYuRD0wAlNCAKoczgcISiSBrLYyWerUF5e4BfQAelPXSBorvUMMw0VKlIyPM0wIEKQ0VggbM
q/DjDd4VqR3qfsdxzoX7/dwMk0SpeFgEuQYz4Fwmr+DnupFuLK9/q2UEG+Ki8rO+fhwYOiQaZc8t
MteGJIhThzFwil/r3H5wc90OAczdQQL+ubZr1bYAUNLtlFbgQf0mgXD+K+9HXDbkTz8CQGzwuwL4
xZZGMOGdpKGl0AZAbu+psFEGUDLeGcZahOLVuJEfri/7MsJi1RISDUx4yArEK88D3zQaZaioMIhx
YAfTxJ5SfdUjcI2Yf/ZJP02xiUdgRBGU7bDB6S0AtQUGbql8iyvtes37KarCnRK7DEFYHfYRBVWq
UsBC9/SxL/MigRdhMvcWU40JeimZZ9xMm86u3QYaK2tM5WmmIz79Au5z8ahoIDVBKVcEdRKzt6rZ
1HFYY8HibgjdQUZIosMmphs/m3fFa2UBOsj1oMUPqlHOBhMjUBdIc9nQIlHIYHR4k1EWkilAILih
nB3aQzzaw2hPz/1d8s4H48BdFiI+BgIwDIBJAfA/MC1UkBtMwM4j/jS9mkwYHBqDKXJIEctGj4Hs
Cc2zVPfzY1jL3Z3md139VQODBMIh6TMc7LaqMEVv4dZ/TXo52RLMXxerwKiK0RGsoENtNAiGAbVJ
VW+tuyYSrdgRcwHsSaMFujYShC2kT/NCSqDmlIapojiCWgN479RogmAcPA9bwItdOYqCbHKtIJGV
wbWMsFYLNxYFBHMXTOaWPUrdVguLvBe9eDKNcS+jG1zWbi7HUyOurKrPpHIV9snUQ6y2mgZJc8oa
yjCDq3UyFDAdghKn3juKICu94aiTNeIfjaTGaKJP0mRUkkNrpBmEmaHJ1v6QaxWT/30HMJVlxw2c
x7ANsJZq9aYQxdF8wetjEGM7ILoPQBOGN4SmcnKMi4MSD7PueYcZojCy9AqsfaOFT93Kfoi+PcaS
cnyFvtQG3HqDEgXiiFHmTC4BXooBS3b6sRduAIQbk03QyWL2INVCLk8ukbVJvtELpTDvDECF2u9V
UkW6NySliHFuwyR6gdlmxJDvfjJhIh0kG2n7QMYo0VonDZpcXOlmMZFV21P8TSvkJoyiwRFDVBJo
4bT5qwziHjOquSoD5j0YUlJ9K9oSk7RaVZR3aa732qZMIwUUGqNvtI5Z+ZNlKzkhlgeHKquvStjp
xUNs6FH8Ho2xhpGuQs9iF4oWhuGCKyLNvTEg5YeVTpX8QVSSqd+Kruuab32vg0opHU2tcSYwGSRO
XZti/0UED4C+UTCXrR3bdijV29os63Ff50OMVlahT2Nig+Uha2SnSZJUf0d5Ywi3QTb42mbsxaJ8
7kfDgLaZFIikUW2sq2hvyqjxx8csj6bxECuqMByCRCPqygwEq7w3STKMu6b3a1V38qzA1B8OBNII
ezQw7a3YnamW4NCSJgKdNKET/OOoKWOfOUSIq3GXZHmWpraVmGJ0I9QhWi+OahVyjcabnlsdaNvi
SfuuxGqv5Hbk96bi6UrfdU9qQUT5CRQlY35ELGvydWyYyrqAWkjiYFt0CX3Myfc9v0tBXLFC7yuR
DxhpM4OtovkxOO2IahYvUgIP3OdlGD0p7Wjd92ZvOmEVxPgLQyKhLSeUQCIccmMIhl3VV9OmrHXB
dMehUMbWs+oQUomuopd1NoIDGJ7X2g1IW1Az6awYBT7VImQVET3SnXqqJ8lR49YwN80oqcFdViqj
ZcuxIQYr1RwJaAxazcJo9I1KxnLC6ykNc21VSIVefdOzPgpQ/yEGIUAJWXDHY1ypkvBDFMo8bm1M
3iV/5VpMmhupRCB6a6wh9v8aJT8IIMwqowZg3SrgThHrtdQjPCXHFoJ3/XjsfSPV+luVqEJVPI5W
o0TWATHCBBHHVGGkssUuCw2GZUCUJlWyVxejWKlPDVh1tGnbIOmqntoCtBPjY5kPKmo2kYI4pZcy
SGbugINQVbBypsEYFzs/GwcM6BMQoLwnBNR2LRrKeZhk7gTBY7FwRdCO1k+tajTS3k8tGYVLsEjg
TK/9zBKrZgOqgkJ97Cfw4hAP7CqN3n1LmyqL5NtOj+S8uSujWPb9fZiVBKgubKMRtpyEb6m8Aiof
+mLH1A3ab+d5SNnUURO2eIAJRWHnFbozSgaumu/Xs52FtBKqJTMzTFoZCXHRhQ3MGJJtEmhftId2
Tfb+Ki6dgKxAbfvbo+qn5zsYIcGJRPnNLtpdmCrvOgD66fO99cJ3XGi7BtlH9zyBko6b8lwmHVjh
zBr989lLNhY7OTdEWDsNq1cdVH1pE3VwUBQA8O8JJZ01d1bqMs86N8p+vcQacr2G0catbn3EoO8D
CoDGTQ4Z9GE3QphARBM5/VHt/6jwOF8v80UtVI+Bcz6tF2yDslei7jjsUACBcAslpuQ9m5cediCA
FzFHCdHpy9Zi6wdRasEeQjWYFjog0pJ7Pnxysegzt8M+z0EYk5cm7KAqvjZeLNWzIF3Z2Whl+piv
AbEMXrTQ7Yuc7sF/mTBFXzrGs/qS32e/INN26VVUXAgzkrSILhk6U4ghmtVPgYhnAsazwP30JmgD
JwBc9ljw9AHJnASRX0ANwQJ/7rhVkOsoDcBEBeEFMGHe9/sBaXoAKC3IhlDcmj6oKly2Bqfx9aiw
uLiZZaaapza+Ifb0YZLr4WHAvHQVvfw7C8xLoJ1QnQCZD1qAjYyJvjoQjWM6TOLqupml3P9zCzWR
yb8hXWylgMQDT5CE3ySNOELa44YkjhnwCmbU/c7rLfOvBZ84/1p1Bwr2YcLXoh126aTE2dnGXkQI
7TfK9t+tizkLKfCAQ6nBGJ54r4O2NQTxXtdDZ0w5xfGlDcS4Fe1k6HT4k9nArhcoJIJ+J2SjWYtX
Ux048c0gBRxvv4wieJjOXmmMy9WNHHZFRb8UGKYxm+8pa3X1C6/By2v13A7jeKgtCllI7dRe4B+a
bbpqNlWFUvX0DAnJW5Cd3/xCc2bpQM1Wx5K5F9YYZFEHq+qxJq4CfoUnEFh52hEkqahotpi1POBR
sLnuJcvFE1CNoHoCiQeZBYLFUtni+j299kHlZn7IX6hyzJv6aB2r1/ERFP3bmtcJWF7qp03m+lEb
HW3NFK6Zjau43lq5XaMeTxzLiZ8FHd0vKi7HBUYvf9ZPq0ysbKtRkDO6UnE9rbL77hG6ylDcPRiO
eSeiwzi1bnD3B6kFnEnHPAUt/skX4KjeLMqwaPFZK1dfV7j8pE3uCGBi1+38voAWKe+uZVSr/67J
zSzS3Z8lMzIpawr5QxV1i8vdiGzKPm2CVyh9Dd4V7K3g8jqLix90ZpJJZcQo9S05gsm0H50eCZvV
ca6bhRbK+T4yPqPAZ8qQ7mMDQvscnEWrfI8H+or4tu6jOcvrDS96y2xJjLdMcWH4coolRRIw/O1N
I671jtelWkitz1fFhDSpI1GJ/IF6R/6aQNv6iFFSC+/kyJac9t1s7Gyd84780jUEAl8IUwErKSKD
OHeQEFOdgka3ksomI/Gk40RUik34UDe/IFa7vJOf5piLyARaQexoOJ3ejGBNDzuS68QpvBB0oS+T
I3f2sA93XBr0y/ya7u2nXeV8mVNiSulA7Wq2eYwix3qZnlI3dC0IqMcP3Ss6CSCQ+AXdzMULERA6
yD2C3QvcOeeGRykV5OSU96m+HSavQv+uN6Mjp789SIVvB+wuNO4wUqNfvP/wHA6lJkQcNfcQAHE1
TCKHGAmmwgsRZvK53rr0JS1VR39YFZHUsnLbjSbnikwwsB5vlTfIbWWejk9peMJ++EART9h163HD
iy2LN9TcKnPytVEqMRMFqz0A9slD/K3cUW70Eo0pCdjoEow83B7qYhCdG2WOf+yPMVrVQLhZjwii
5NAe0EqBrKynrSkfu1qjya/cX7+Ll/xmbpMJBjHVcNMo5YGASlwXHlph8EZrk0m8vh/1fDYPtfBY
UAA6AZ8Ny48ODktgSdGQht8U23qj3Gnpiqaj9GwEne3foT/lb9NHwQt63FQYzVtV+/47yd3rC14M
6vMfwpyUogu6jtBdVo8DdFFTd/oerVH/c8g3kZsQL11Sc2PMJaUr8ZDKEYwpBLWfUHNqHjvj8vn4
3FfGU1GsbnVICSLDEFPDQ6nPEQPZt1s66Ht953hrYdxzQCLXKRH9gors+tkdAfLl31lgnJEIQakT
etaJLqwty2vqYPUHFpCugLtIQX+Abbz2damnvg8UZGlmGy27l0Sf51+LHwT8AqAQU8FDwU4/SbmM
F3iBRbQ7lEZfwVoyHnrMQXnGoXTVlypykpfsBzdiLX6dmVnGD8JpBC1pBbO1h8lqGefHCTzM5Nvp
aw6MBEosfBD+cpg0KSqdysYCU3Z+6+QViHAtAe4NJcQ7dFSQ47rDpkS5Y3iuTJc2C/mFncvpJ3oF
zawyl7s6JdpYJbiCklCd3rsyvjdBbYxeRH4z9Oa094u8sbteX3dQBg51Mfk+Jm3tXfck7tqZq75M
Ri2r6Nor1z+WBzNxBYCKoCBD9bg18Y7eS74z/NH9O1s89YNZpt1pSp2rlHuLghYDDPCJTrr6aVQ+
ER2Jmz96xcw3nIliUp1aSUs3HETk8KPUkT9onxLKDyDP9nKyin+NK3XxzqA1JsAzwF1mMnb91goJ
2i90i4stugr9gdJMGI6xrtDfD2z+O3zx8M4sMqeo6pXKr6nFFLgsU/hBptGJysfrrrOUJII35Z9l
MYFUGLoqhKwoQnbwkomVrQ+KR5LpmMnbwuck3gsLAqcuxnc09IOAb2G8VJkisO4o+HQANa1HEMF3
gJXK1tP1FS0EnzMrjFNKWQGaaFr3MVqJ/JWhmb6KRCJzfH/ZCqgvwX6HWRgWJGBgGHeICawIKury
0kH/PSWQ0yuWEhAjbluKCZ5VpghT1ObQywXdLMWE0v04upDXNH//kgN4CBR8oOFFAYuFqAehnoUW
PUzg9Mk9RYty/Fv+4w8+yMwIc5NKRK6inyGyBOSvltDS5SR0S2Xgs3Uwm4XOaoJuHtah3TVb4w1K
vKoX7QTnzdpLjh7izU+DP09ifuHszK2yFatYjdDWo5+oklFgGL+FaEZ2X7rS6Y2Ykyss3TOwddKX
0nGGWJ3tNABRM9I3GvbKV+uGKr2DESGyKTCcBwdZ9O2ZLeYEmR2wAiO9vgH6je0sbI4p6dzrTrEY
C1BzsyRkP5CmZm5rOY3rhATYO9+QbiQxqGy1l24zFQx11w0tlRhkcWaJuaEjqa71+GcyMuS22tyO
z3iAu9FaO8rGRpfdP5lTxijm3CYT6SSoxtaE2gy39XP+ALiGZznA079ilBWse7yH6RIM7cwe88WE
FhIHBuWjFHdCuw4hu/Fa4f2779ziCVD30+3oC6tJ3EbjDQRJfqHFtXwGUUbFbaKBtJZ9HAdt76fx
1FMoHETyIGx+06/rH9GXyAkP5VN5h8bwml+mWkp9qMbjP2aZW9KvUzlTaJ6efBS3zW15IJtkR2Ww
9Ue5cvtt7Amutr3uU4vOa2HsxIDiG+oPTLjpg9zIFfrOKTE8rA+bIZkcM+JR+Sx6Lk46JFToTNtF
ncoSiqnFEMzPdknTbFrIWEKqGgjtVZevUVvhk8gtHX0ZfIOQs6PYRvZlrMYDmKtP6UBK1hHQfbr5
t2TS/yQZXDKBarAEFi1KInRa9SxpzNO6DiyIDtv65N+mhbqRRy5x+EKyJqP0JQJWhmlVCF2dJ6aK
1ehRG2HugjxHeFh79ZpOb4YHUT69A/ivj8VFfRpke0CSUmDOihrs/O9KBjGVmHPFLRuAEIMpaSh3
sfMJUO0YgjaDgTglzqQmdi0PvDtmedc+bTAXdSfoHSpNsDHuAAgjOEJOCBRA4/ntWvKgrcvtiy8d
JCCKgD6WMJUKAbfz72SBzwSMr7CIQRlHHJ607oupv14/rIsRYm6EiRBCYxhZQrfOaO0h9FC1U3W7
PU5Q2G5dA+hC8yW8Qdd/9Teh9P/09KUiGp1V/2d5THKNd4qaETpeVX9IKyBJEZpXnV14UOQZ3eIw
7cMj9+3N21LmI0IZthfMitr0gOMLNn1iV5mtfDW3yjp7DXpb/V4N4Azm3kH0HmWKameLZc5cLeWZ
Dr0fWssqX+sDRrliu42hjGKnGYh/IqCYQN3fQdXmLvRq0c7B9jDcG/e8jhNnAyymHSvFoYi2An5H
Ojzq5a0/3I9/Un7CWlUFIGEMo19omwqFWTaNgBgmlIGTYZqn5W3n//CdTxM0IMzCpKSmZloEdDvX
QroKC/tnedJ8TOtVdlC85BECTZwp6sUgM1sWcxzDMM/LMYTNJpffx6bfdlm1vn4al7/O57KYwxj6
stAHBnau0atNWNVPwLb9FcvEu26Gu33M0SvMWGgnun3jbkxB8GdroCdYDRuD0hB36/weLdYd7/DJ
y2fgc3XM4RMAGyeY2QFY7ohmcuc22wFKVk7h2xDSMktHuoUOIW6i8aXCiKO1Bk+kYrrTlz+CdOln
Lsocx8rKwDXo46cojx3yIHlNCWgtp16lr0ZxIqf8BaN0fRcxwALXEpJABVwKTN4rJIZKhhEtJ/0v
IFZQbuyetBdAFde0q+cox6nHuLXyDGjsHUjOtte/+aJrzYwzJyYh4SSlGN+zoQq6bZXAsYbE0yDX
9/tmTCAOIb5rQnWUzV9S0WxNIsKzQLrk6OpRlN8jnWfkVD/43Ek6fCABlACSk5NqiMzSqALnMYVl
L4q0RwlOUThv6DYA5Zu0TbDCv9s6hoIc/ynajqvoHgVO1KAKrioKk4Ne/g7m9ZTXrQVpMw20hK+G
f1c80aeT5U27CTPsYBD/XR0WalBGSIV4DQaCUHhiGcKmpkyrAZ5rq11jS4Dq+8n++gdkYsOlCcZR
qgzoX6XG3pp7c03HZSiLVLtKD7gvQdoacO9GhuqIWqRZAFiAZEw/yUDDnQfzEEMFclzHaP16g4ui
OLAtUPPb6FvVTX6oEEyxK1QokjvI8xKbV6ZgukyX1pm3dhXo1ZBD+gxXibKSTBtu+03zehc0VrR3
aBWcE8IUK04GJehTw3+hs3lJjzFSwLfaYAgpecYgFCoxwVp8oW1DfgbJPH0vbTEfU5XkBj0nscDT
N34PAhsYUpBWWofUsKF85oXP0gdGPyi5nOFOIJttbF7CsXBW0XWAlhVqdSJ6w6evP7uqhywW0iyO
UjuF0uJNsxo95M74FevsMWgR7VW7vA0jxL10AyjivvwqbLnf+Dx3P20Doi6d4FFAZnWRkWhJkQhG
rULk0UPuDumYNQaFPOjrIdTTxfPyE3p9nMcnysL9aY/ZdhLXaPGUsEf5WGuwrfSrX8Gi0XSANYML
EyIiQHlT+ZHzg6MRUgpap+CaLEzfyzXU+wVTBU7LUrdV2qS8tGFpG0ErgcErQHUvH46BqEadrmio
qr1IbxStRNbIYY0vwl5Yp4DIitynKj367ApnFi9CQ537jahCApPycio3gL3ZZKuv4h2vqsdwZ51c
hKYEMngWcCqxOmYvZb0S9Qxu2jv+sQrBSi9WtvWWPACy2LlS6EYTSDq1m5LCs76K22RbTU4UrocS
8yqbCogRuBJ/9uz82r78WUx0mkhr6qFYg+31rQfSADUOSMEBCUfW5NY6CpUNWVwn/CKKv/2tMWMH
H1YpPhmEYuxDoaj8uCoCqMcCUXUMajvaTJBYADNL6ILeCS3K30SmYakQctE1ML6jnqNh2I35ArI1
/R97X7KcqY6t+yoVe84+9E3EqRrQ/f3v3un0hLCdTpAA0UiA4I3uc9wXux/eWVU2diR1zviOKrK8
bYGQlpbW+pq6AGfFeushNedpB720uD2YiFPqrXtYL0t8Pr4XIy4m18mbnNMB9qsWslFQ5jC5cks2
3axktcn2a5jbNzrmh9U8G7WBxYwCBcwTIXT6cY2hMubmE3RKoaI7hWql4wiwQK8RqhdmxoCiQlM2
PrxUg0RImIaaayfPnI4sx0f0g8MzNLRwN5sX27tQPFKzBq2yqEC08nt5EBCoEFvjylBPKj4pW+XD
f1q8eN/34y2uGSpvBa0mx4XYm+FPCglaZYCZ8lp4n6Ppx9eaba/hB4+dOyOqFnl1PtVsyGCX63eD
Hjj0JLBTfp8UfT7EAGt6P8QioAuj6KU3wgMS6Qnxp5CFuUQBqAnyO/WORM61fTMFaTAyn9wkUS9B
JgzW7k+fMzMbPlIwP9NMHcZfn5jMVMflveW68QZ1aq6nBOcY7kf7MdSiDMhKSJysp7if18zHQRdr
hjuVSo08qX+h0kFnivJNupn9A9TntSi8qEbNpBPIIuM1XeT2KHhZiysis6hArV6bD2otxvxuEoTj
kB2szRg2sRGIjRfCnfh/9nU/jbq4DRo55CexadEHCx0IqKBqvS9BpC60oOBBemLb9HY6Q2wIHrch
mvZwLTL8RvirJjqLhYznwFe1YWgN+UBcD5dtH5lix0wC53kfgy9fbA2EozyQlj9WvvvQX+VhcibP
Ky+/2KRzzo1QD2FMgPNnfcbFB67zVsK2RAfwd9v9FLv+xnsw99YLuHEADjjX/Tfhiyj9LlEaMG+a
Hd0Cdpo+oE0T/f5BltF49ssE6gziiYgZcAddYs15Cth3j/WPs57a0B8qYqg2RjnfkcRXw9nqZi1N
W+RPn0ZcxOOx680k6zEiq9yAJAZiLgwnYX9VuCvkjreHfxejPg21CIWkaHOoBbwtbHcDD+3IO3fx
FE47oNretLOGcL4x5vEchfm+i1SAT9drMB9LEGjEL+Z4sb+E5YHymyODk3wLh3GoEvWR6TxOqLk2
pgsTeb5S0VoGrb9GhMkPevWQk0VS/PHM6Sg6KVBmmvdWdqsByAyy01Ua1TjXx3g8uoCkRKthZJGo
fhp0Ea5hxw00yoQPOwRTXJ5NqJzzuDnKaM6W1nXOl1vobVbfveNiC02gikM6D8NZtUeOfdWbBxfu
0LGZGP3Nyi5ZxONfr4bjG8656HcsI2Rm8rZH9WreJdmP+cVQ65htJf4zBXf9yy0CHzpbg9OmgarV
x89HcgJBzBTDETfIlQhuk12ggfky+dNtfvaKwIW8DovnCnaH7xlCgcFCJXs66WOcPUnoiqyrQCzD
JKYb7Ch0ruZEEeaX8xS9S2P6riysMkfEsvPiSdH06xwwypVpnvfjYr9iDAhY4kwyAMZZbBTFhY4w
YOm6r0F8eXhiQIbPEL0J8otdWEc95DVmCd81g+JlNWL+vB/GXcy3QzhvBmTIWLkydHSwM5LdeDEF
RjDJ/4Ca8cXKfT+cuci5wcrWm7zDcDpTDqmePTg2ehD6YK8AgpY1nuV7mYtUu4fQc80SDMQjmlzM
JiVzlW7QwrSI+wSW3hrOdmcH/bKu9a/0VZGtr150dtQEzRTlK8NerBmrsfrSTBF/oUd9xWh/MVT8
20To/cq6+WJ7gm/573EW4c4UhEOo8O37oY61AzO8hNSMxPfrLsbt2nL5Ipx/GG0R58yyGq1Gd3Vf
dBrQQ4xUF1WlbEynvzSMiu67YoQWuylefv+Wi/LG28d8/5KLeEfMDpL2JvIUkv+c9B+SQT6Cg903
/MwT7bFqk3t41q6soK82/fsxF2d1MnLZ2Mqk+1R5ZASORGwtyf9y770fYnFGu1Oq1AQ0Bl/oYPPB
G1zUu5ZsmPbNcu4NQwTSNDZ2oUQKv2uzcfv7SV37louIMzR5QZtKxeh5fZPa1THLUCMUVN8OlrMp
JCjfXtVFvx/0qzD3/pUX4SYxKMQiKF5ZnS705BXbxM8TcCeoFZSFthJUVwZbyqF7UwnFFA17EPrZ
G8nhLlgW4GdpGJRp8AAs+I/fv91b338Zxd+93rJPkOSWrJJm/qLhfJ0g0TAAbCTAZ+pwZ4Ip3s7w
WZCd1m76a2+6iDYQ3dDpADUfv534piKAPEiriFS3OfWOfmfJNUPFr45pqGKDreXM/IJPnI0OGxJa
GhhwZsF0DVh96qMUUdFctByqFUcd7BRU68yw3MEJW0Ra/+woERHbHkUsHiYGpDFh27BeY/lqJkyA
TUC20uHjt8SdF1pGRp1jVQOe4eLur525pZxMPu0ghLIpqrWI+NUtAjWW2fkcKFHYbyxWdN8aQ01a
DNg/qCjh38+eG7OzpNtuR8DL1tmNXx5tIIaj1wV9URzfi40Lilk+OQ4iE66qIHDGhO5KVARRHs1i
wLu8G3jeAWpujdFc5J8r7b9f5V+kaFDgBfDIg0fTXN/+mA5BVkhzZD/gFlN2j9y1fGtgN1Bb8Htv
DH4/1ALG9nZ/wFhoXbxxCAC+/ThWLdC+7CETOx/jt2bQXky4ScCQYkZdGRFNA+CjAZ9bayJ8Ffzf
Dzv//F3G5ww018iIYUvOQlNN7sSgrkEhv57Gf7/aYhoJnyBYM2GMUb8qR1zChtbPIHQky+vfT+L8
h5ZB6f3LLE6yLGUU6Mf5e3XGVapVO8/pN5L1u98P89XN68O3mrfmu0mzc6H0jcQLzTFBC1Gresxg
Vg/DsJkYV8XdOk197dUWW4FaNVVGa/5OKXxZzJMGuaZ6WuugfTmKBsMXDaICs8jexxfrk7wz+wqj
ZFlP4rGDlICbjpeJ2T6vTOGXa+LdSIvl3nGNWFA5m6eQnFMWtt1evf+rAg9lWCNADC1voQS2DjX8
Mo5Z74ZeLHlXELMQGoY2NxNgWRDEhW1HqFd+8pAGM9rsf7XHUFq0AHGByN3ypmcOqZg8CKf5TttA
fCoPRW+v9Ja/3MZvrvDo9c4l/o8fzqZoAwqGD5dakNIxldgy13KML9eGCxEZXFlVHfXnj0MoiRi4
aUgIA1bFVstoWHG+geb7ikjB12/y72EWe3iwc1IQUBB8OiixAgyNp6/pWXwZa2c0u4VK6NwpXtzN
IM/RQJIZY8y1UOhvlWnc6mfoo5Fo3sQ6NM5wAd9RKFj+r65L78deXNe4jZ5EO2JsSI2ddD4hQQMe
r1qteH6VHrwfZ7GVRzCJIeaHcWbNk/pyPKvFoXiZrbmsTXmpPUm03u6qGx196c3K3v7qE74ferG3
24m1BFqD8/QmG3FpvhY2AIjQ/sExPaihquN6v7bHvtzVoGKjdINm+Gdu7SgcNnEdlXoZJxvWhBka
XFBgPRpB2mFPZ+Zq/92Yp3B53LwfchFIamZNlp3CRnkI1GDGcygHfT9G7obvBWzmgD/6KdH8yiPx
PPtvs/N4KTEJduxd2UfjSo/rPcAga9Ovf/nl383EYqM6VOdCWpgJy7c3ygO99C7aY/YjV7dA9Fhx
ezMd5oKL+Nnf88vi3P80NgUEwRvcpPOHetUf/MvV8O5xFhsa4L6+rfN5lsweGcC3wVyrAK+NsDiO
k8FuWou8rTcQxtWtujf8/FsBXWr7tQJDDpiXCpkUhA3BMytih22me1L79nY91H+ZGrxfE4tz2uXQ
HfE8AD+LY3XWozdjqqiL+THxWTSTgdYq7fMf/N0iXER+g5VJVmaY3kJDkbv85nhpnPMHXQBsKxvc
P1aqBV+/oY5bAM6AmSS2mG2R9I0iG8w2VH+fRBfMMIzyVB+0je1TqLnDAWpVN+3Ll3w35mJWLZVP
NJ+XNAPVAt7v5p3zbPGwu9IOMwJEPLWT33x380DPA7r/1T/5rw+Aav6P/8a/X6p6bEmaicU//3Ei
L23Fq5/iv+df+9d/9vGX/nFRv7Ib0b6+itNTvfwvP/wi/v6v8cMn8fThHxETRIxX3Ws7Xr/yrhBv
g6Sv1fxf/qc//Nvr21+5HevXv//xUnVMzH8tJRX749ePdj/+/sd84/qv93/+18/OTyV+zYcXCwqw
T8vfeH3i4u9/6N6fs2K6C0IlulwgPOCjDK/zTzTvTw9MSwt35hlLB77FH3+DxKvI/v6Hojl/Ojh0
wfvDjQqSdDPOjlfd2890+090y9QZrmaij46O2R//fLbLv5b8X18FU/Hr339jXXmJW77gf/8DZhcf
tgYOd7T60LbWwQpCax6sj48Zy+CKFJKRZQ1J0sQF8KBF1pv6gljlXdJQjgxJGdXK9nzP4m53OdSU
kNBqlFELKy2lRZgCWqeeylGv3F3ZdHDqVrsyTw5dVjvOrZ6SLHnQ7KGZ9qTT0PepG07ZsbIG98fo
urrzLRkUCOC55hMGHju/KGhWwYjPnqyAiMK4t1tNbU/weix5UBs9df3W9aq9OjiGtXEHktWBjo6E
fkiEk1qB3hZJG1vl1DWxZyQGNkKWQ2vVhRZnF9LGrvqAedYIiWqtNHpfmzpo9Jhqrtx1aW07u16T
qR1rTdN+9wY+vmpOkX2XVgVwhOgadwg8R6jsgdc4vc9U7aQSOSjNGREmWR03LLcrGdQNy8cYrOC+
DaBkPwFiq+GVQ250aHZVGlMduMEZsg1cc4KsqUob7Yannax2IChWdlTlbQ/cYYVaMhSuPePWUbK6
/6bzxt0OXTWwqHBALY9n1NtPnlDxzdEGDjWZsU30UBjC9ba56FT3tRV14TyRorTY0bGGoX+aqt5S
927v6dlrm5WQgAhor6BAhuKfMnTPXMuzflPyIW2g1a641EZ/DhxVkORrOUg/qTQEOMgpC9rCn4XJ
7KrgDuu+g1OEJtRo6t891kOedZwUzYq6WtXqrd6n+bQlDPXii0SCGkZ9A8kBv6eqPr0krYVvkSid
Ufq2qHM36M2c3DcZH7fUEbB+Tt1Rwp2pmhoeuEOq4TZSClRhHTYK/VR6ZFIwGZTHmUzE7Vj0UM6l
RjE+4sfsp9Sd8QVitpxsBaEDVKcmbvML0HYgl5yihMx8KJDll70zSisAW5+iSSl0E30QR2vAQ6ls
KDcW3Eq+F0WuJt8aJvImIu7k5GfDKTlSGKPS3RheauOdpgpvCKyhq/tINRu7faXwg4DEgnTr+p6p
Wa1X6DTkCYQfOr3CjHqGhNMmGyoSa4qWlls2FWW1H7pW9Pdl33rQ0Cl06u5RIW7iVFVFaEn5TGk3
uT9qrZjYseh5kV+QobLYzoU6r3Vk2C0czgij0zs+M8nUwO4phXDhLplKI/1ZNqS1ThrMxYCDbMY0
34GKY6FTajLlTqpJwnyLJeLJECx7IENqKIFOFTOpAwvs5O4HPKySfGNrxKMRgWOoeakJ2UCviRuW
PDSDxQFBLgauBcow9aQN1FFNBDj5JlVjFHMKGwrGbZ9d1E5e8dsia6chyGQrlWvUZ9t6i+KWmXNf
Mp10WNND70R6L7V6ByFnQR7N2jXkbsxtmOjiS3Zm2GWMP0pZuwBJlCVpQSegabZzYPWlXwpNgRWQ
79I0US8r6arsQBI81t6ulb7+3vRlop+Jg03pV1NnyeOU6ryN3Jzk9k7UpBwfuCwdrvmVruB4Cros
M5WDCznk/qCTrIK9p1ErjxPD/tnjY2hwLxWDi2qHq09VWLup2GudxqBonWdchQ/YiJtkususduQh
DoSk3ujqBEKEWZZ2G1WU5cNeGz2gtECVz0cfaslZFanccpsbRdWbxB/FpN8MNEm8ywkxBCrchYZa
PRVKPr3QVC3M2Ms9S9n0ukPpiUBR2AtGMhQAwnbYCdCFwGA+pJHzdFuypqlOVV8nBYjgWQ2DvqGo
ZGz1mTI9eR0x7WEPhCthJGI9Nk1zrEtSJXYoudOkmrt1y1Qp1JuSZyjgR4pby7HDqmGp5aU4SXjv
3kOmfHQO0i4QvQoXooLXpTp4351SmSqgTRzbupNGU8LuZkyb0tdVgdha0xxxE4eccz0kJb0miSWp
78qmYAEaezwPbHsU8CPJulQ9ZenAldBO2/r7YKRaHhBCLeNGGHl6a7ZNfScMjuqkLJS2PxRqbZNQ
OFkN2zcbSzrO7QKeZVhvDrRRJFw/tuVU8jpuPaccKQg4knQbHIuTFk1IKaaNwz1n2Ail6bObAkAp
JHkFa375Lfz/FOsPAMp+l2PdPFV/u63K//t/lFehXLaEvZD69X3C9fb7f2Vczp8mFEBQgoegIdCE
yKH+mXHZ+IkKz0b8vyhoALOMn/zKuLQ/HagfghODjApdDHOGRv4z4VL/BENgTg4g1Q0+/IxH/Z9k
XAuMGZavChtRYJhRHEJCCOvBjwlXR2rmlM53EapDOP2Acr8Rj9wv9wJyOIp+Sy4BvVkF8pqLNO+v
UZFNQkcCYryf5H7BvxGatL+DtLxNelCAYPznDb2vGK9z4M2fa83YZ2YRSdhW5/K5y1nMWYciY3tG
/uCPnPuqduGk1wp9MpwW+1QEvbFtdPHo5J6fQwVlbnRlFIoOZcSUIewGGTfSDkaASTPztm+ezFHG
pWqCZmiGelLGhseumG3srG4n0iuZvnYlLDTNNXzmp6oH2jGgMiNphn8FCNvLroGAF1MytSinm6lf
9FfuSIJGXlvUCGulDLuy8yE5j0hNfdvbG5AE8monerdev8izl+WGt0cAYwYrEOvvkzidjRoW6fUW
eTUS5pwEhWR+Jh30SE7QoA9+P9gip3f05WiLagL6CIXi4B5vbrQYvga27Vtv2HUTfhIRarhQF7vI
YBr4PF6vjIxt++GijasEPEpgdg3wCvQFlyoyZdOqLZGd3/dZlNfiuoMAntBIWKb9pSj3ds991m9g
NrGj2YuX/dRkF/7+ERYy2/PLf3yE5YWmLw0i+u6t7dDt2W6MLAgtncgWPOmQ7BNo8/VRa89ekQe4
b4bFdnolN2twws8fHE8xl4ExFwAFLwUXNKX1PBhE+JoDfkuyHUGuU6Y9TQFdr3GX/Nd984u1hb/4
1ay/G2zxvdsuK5AVg0CtyBvKs63K1HNeawerMLEVH4bEOnEGMcJSRgkEQ+3MgvtRHdjyzmimUBu/
qcjzcWD7JfgUlVuErDT93LjN+pOCPAGGIFHrQuS6f3YVcmTQbEmZHTVg84kEQksVEiyYIoPMnIhz
gj4rqeEf0Rx08CRQ5DGSJxs9Ek1csQSUJmEFwhn2+WBAdlzbNK2yKdsaBScjGN0mhGeT7xIQ67QG
aFhrI+ssnAB+GDVQwmpY7RrHMsv3MJmJzdyIEg9MrVze6bKAJQtwjYoWOU6NCoER6DpDDR6AYYhp
Ng5Iut6tgzjV6oAyUC9SzB+8ex0ZZI6Yfu1VSDjUxG9yeQk++q5BVJtgFK5ZyrZXeljCINPs4FOT
QnGlRpHOuyTZdCDGo0Kybd4ePJRQpf1kShk0wCubmrrJS/0A+Rvk9UVQ9zwci2eRvIwQfId7jG8r
HW5VEupRIESZBZAP3nOhldss4cfec2NrdM6aMYRN40Sp/phKsDMhQGznbTAqdTDmz5KgF6MhmXTR
XyshD0TMAA6v/pg8YV78pIB1rv4N5P5wnGC3QsmuY/a9GGiYdpAcJWUMEbod0VEXkk6ACmSQqfRS
zaaw6pqtUmsnU+tPU6cfzSoJ26qKs+RnWgNbrqHgUBykh7HgfTYUWtw2JcidPfTzJ3WrV8MrmUJi
+4YeWI4bjI3uuwX8tpLvmtlACqU3ogyZcl3FsmJBm4K9Axpq6ciDZteBWVnX2ij2rMjuC5rG3PVA
VwerUwUEvlL8XutD6NfjVkZOuMTfTpDcKOEzkgsrlhM+aEmD1B59gNlDrxboBwIcSB6gTxbDmjE0
yZ2nmCEjECLq1GBw+ijPTXwy3MD3OOCqId1M+UMm9QA2FkFlVrHdeKc8azYM/x+S28hyvlupF+cK
NMuxoosBp4YGNm9X4Yh5gWvHhV7LvVaZgQfbiwngVgBRQ0cmsTf2pyyjkVYb0HzRYibgeVIqvuDl
bhaATDr4R6t1rHsklDkMlyc1KDUaF+3Z1n56/H4svX1m1Bddwq6lvLW9MpQefse0Amlflu6uwUTn
mvAVm+wUtQaiXKA2AlHbJN3DDQQfOru0nHJfmeXWhRtbx7YZCC4SLn7ThVtrfl1e9zPm25qdR/Kw
7sR1m/RH7vUpuvvOfWfQM7e7GAUjP+/lFtDpADrrUZuAX8e6k8KSXZ0Pm7ZmDz2tvncWvSNZERgw
EWLWU6KpF4le3k0T3aEhETRDvrGyUwPEDxeTzwmNjSHfjmW+Ty3ADq2HtDAvYHkdw6HnqafyohnK
0IVyQTOyo22196YnttKRgQV3lEkFkdAt4TGQbepyuiF2s+cZnHMlqkKqg/OeRBSAE1WHPF1zpp11
Bn/wrlckotlRFDgRtP4ss5cUoaSpFWT99XasXj0EJ67ubYS5wSz9CmacGTnkXhJkFaxHhtHnoM5U
qQmN6WkzyTPIsv5gI91ILhLcgRyqBJIfafvk6WqkY2kld0x7aLXkkvDk6KEwyyzbrw2ykWBMNiKP
DCM/VaXrm1IJzD7djlYddSWNJur4vz9DPqFIcGrOnCcNeTME3pAhfsxKUbRIE1YNaIf04dylGWSA
gFs2x/5gTVDFkFEVtndUbhkWq1+Z21Wt92WjCCMjc0D+rYNlYiGB+PgEqMcMRV4/80i5kLc4p28b
sM5AaqHRuJ3WXM4/H88AecESAFo6KvgeS8UWM5sq1RheJMUp6F4U7LaBx1laQTh34CvZ2KdW0/xi
78da1OVlTylzhhcKXZHIi+3I3oBCE82TzCMDUuEaOk0EQi4yIkF1LHe4vduxswGfb91bZZ7E940Q
PAv4X56ruzOKBtegj5OMzK1HFeUHtMMDl1+yVI0d0vt6T49NPe1sxgNS9oHaWLtGZGsT8TlNgVKS
jWYIkFjIxpcgXF4ibnT247zE0kPyOMWQXqADpDBRGmir0D4C2nxOntPQAF+4fWjvyA/1YTgihUjj
1Rz5q5l4/zDzcnwPT0msxpysXw8DcxJojg2xHesHZw0Is+zLzHP+fqQ5Z343Ei8LZyLWo7nJz7j7
6AGUF7SQXSjoeFFgN84z0SJDvPJR5F5BPHwC5i3HXiTDrT5BIdV6FCFEChDNq0OHEskD5Ok37ZaN
UXKE1uxdGaDgBDpE4rsHwOUvxWbcrYNzvriGfZyHxcXXKh2WjjbmwYiB2brSMeWB7SP7iws76A6r
X/jL5eZCDdSDUAH24KLpVwwo21nJY3LyQmhsAIJko2Q86+vmAag2W08G/HKdsbbkvOP+AQzLfMd3
AMfTEdA+fm4N6mOQlX2a293gdAb1TZ0HO+Q2btiOgXP1K6QdILIjaWTsVp2bPl/BMD5kdqHVYLqY
8UUcHWyY3zgVxnc3/bGOoRQGIwJ2hjHaf4Cv/PKjOmDNQXEDjGzcbj++bZkUstGqx1k6QQv5prPB
T0YAiaG+Dnz9tzWw4afG6tvs2uh7oamEguiSQwqlLXUw/4ohZJs7UHhHTwWUYH6ZHMxnFqx1juev
tQyYqDj+a7zF1aoZ0lZTrEdqHZse1ZMSH+155ehdG2IRk3PWmpNjP7ahGtiFb94TSJ2DVXNDz+NR
BMXV4NsrUkKLGtR8R8YaefdWiyNJUzqBnt4jlMqgB3WvzKYH4Jd0VjBtUtSf6qv1gLuQ3/l1L393
SV28JtjV6JNWHTIMttOfOI/NgG+G82zJ/aLfJDcQ+1JyX9tDE3QrGr9+TCKbr6U5c7z7+Dnna7lr
QJEQQgGfgMoNJ+gHoMLUgeI23IPjvbUViN+gj/hgBR3zocB1/fvP+9WINshLwAKj2AdT8I8bxGK8
KfMGp5x5O/CLVn7/X/x5nC7oJMMWFzWXj3++bKitNeaA+r0IUdlGjyH6/QCfaAlzPQWHNXixECcA
HmzxArboKAwxB9ThrzIn9bvuiZlaUOXVttSVoEXGLcHP70YvHHGBKdaqd0gOPn0zLFY0giE6Axia
ttShs6cchXbn+5gNwdhJFAnSPYW4hDEpUa0bIRRpNjkTgV6Cyj4zbCbNLyC+2nk412DoTJ5ztjPz
F7cuoxqXZCWHvQ2AobaERiP14iF59BqI5ei4F6L7Bt/TSGv7CF3Y0Obqq6JaG97mO2SSQQOhKAHP
79T74TrlJlMgRVBafk2vc9RRqP0j12AXYr9UqICNPaAfJowBqXZRV66fA0TmOIlfF5ey2/Ylg1sh
3eu9vUkb7ZBk3jdVh56OZexqirosHtTwsqgwtZ3unZmLHKhtQ4rLPjXKTeGOO7MWVxbVo7pzcZ9x
fIF3LmYP6yF7bJUdk9ZtYhU7NCh9WMkGpto/mAyCgdoDTLh3SLXDqfjm8TSs1BPHw014pG5WY+lu
x+lHjWZ7JoaQwKIHfbGwcUjIkKflXN9lDjuVVEJHsfZxz0EX1/cmjmIqinvjEKqw8swYVAoLlDfj
0rsZmBG2CYut7h48jxLOwRTNrW4UGwN9OoklUyrmdtD2nkfQ4BVBQr8N5Vm3y03j1sGUd0HTP9WA
OBqERyUFPGF0rvkEKiDAAH2TBAQXNrP10ck65om97ZwmguDjpfCuxvpckjEwzYOtQd2ueWnU8prA
Lhmw4ELF6HQIR9QpUD5BHWCI67rde02xKZQ711YiN+2jxgbiINGvGPRN7A6qNRTy2zXuowruyxI+
pg+M3A9mBbM5Be29NkpMTAjoSa58cqQelzVAVUSgIwnNP4+xnQMPVliZnjrTupRmeeUWN1bNgkr2
G/gNxwMF6pBcjrjFG3YW0uxo2nk88d7v2uKyL+XeVvqHaUJbrXjROIpwuhq6w0NV93tL0G02uFve
JWHiKX7Dr4fMCSmkbqzyNiH9lhRnWnjROCRHAq3B1k38En3eRLnU6BijOR943kXdKL5qp5dCPxv0
KTNPbmH43PhuSNh91bdYvRGxsPA5D5mQeLYuqjpvZ4086PR9SYhved3lxB4Vx9tMo31ROW3cNNbB
gHe1orDAIc/CQ61RovQENs5I6l3JlMCYXqFSEdgQMvDUM+3hFMCHF3jWbFAdCuBvG44KhlVh69sz
bKXvGUHBCJxXwXzVua0LsoH2d2DTn8y6tMwyFIMTEoY2sICJ8gA/WfKEcBylhh0WI9sJeZvVY2Bg
7+f1XVtqcEm/qnDxpYCNaCk49hYsIFDiQjfU9dXcgBZmcp3z0odEGJoj4y0Xc9P5SlAweoo2LpLH
xrwysOCFSH3YUKOLiE6iDdOQ9mBD9khPvU1aPOhGGsoWYbvOQ06NuNEHP1HPCqAARuLG0svg7pnD
H/hUW5BIhzlrjWuhm9dnkaRxVv0o+ikGiiIEFgURz4yNTAZuj4hnV6HSyFigdAlcmm9o154ptimT
dyhLAN7Dzo3XA5CTB3CsDkzX2wEVUAD48ajAwo1+68QQpwWJB/yvDcBFbjY+JWlsMyumruFXlho5
4xSoVntS8nrjoYNVOWMkNc+Xxr3w+h1cRoDfuYXlr9+QMoC5MkpRwylTszuzaO2g5bDm9q7QRI65
R/cVR3eduscEV3Bu/ZwQ8vIOygMa9WmNgQHYRss54ELsciO5derh0HhgNia9vChLejNK48gbPbQ0
sSdKFVrGcGy52A+qe2Fo2b4zyZHgbKKo6rrQLnNEGhS6HU1NGcPx2Z/q9FAl6qbrzBNpgKqS2rlF
sHWLFy7TTQEdBuqqPi9Qq828OhSq2HsF9ntH3RvHbcPREQT7IaM+0bsTzpiwKYpglFXccvlYqNZF
YVk/khFn1eAF6EU91d1r4kErrvD8GlIdFSw4UTKF9wv4mpZ17CwjsMi3ksFDUOPXkzOGOU42TzE2
HHGFWgdCnaCrsrgo8HWU/tGcHnpIenrirJoINO3o00oP+i67RSIE5Crcj/pxoyXeC61eJLTxuraK
IW3kl+V4hpP53rNgNqx4+6YeXmCnAAMSy7joVDC70xbx1zW6R9ZTE5Yu+KopTWs/YWQ3GeOLMSXX
A2qWLapfgl/nrMmidjDQRK9+gqvzYuT6BeQ4gWwGPioA3BJPmfplNoQZrDP9ZOpSv7fb2Os4tljv
XOlE+V40QHRUD/Nam4A3n889L+uuge3alan7AIA4HoXRgPXqWcWr1AIdj0b/ocujNtyZXb7p0YKs
ieazFpleq0SjrQdJVvkZUlCz1YK6LIJyvKlS4E+LJFJkHepYaaYBGDCDFPZcobVRg0FBVyvuq1Ld
aLyFpKADKjpHqaiOJuwnVdpxRukuzx8NbuKkFMA/maE7onJ/UFFT1tQnZ2guvHSv42BihF+lrR2N
RhFRBSpzgm17WUCCgHC8T7vt0XnUqYzzdrryDBqOI5z4hiwSpgq7R/NMnWon/h97X7YbN65u/Sob
556BJFLTbVWpRpeH2HEc3wi2k2iWSIqT9EbnOc6L/UtJD447u7P78gc2GggaSGyVShT5fetbw5Be
tzRZjzGELvG8ShRmCd1D66qMYpdq5EejUGSLbSBwqsfjxoXYSUYsZkRggxcqhk98Wav1B+2uarCb
9dnZD75NVm3tZcjtPhTQX7K5BlQKtgxoS9LorC9iCFAN4Ppn6V9XtQBQ/T4XoKiVH0ja70ZAvr07
aL9FJGq5j4o0i7FIhbsdc++omnY/+vVG2ud+fAaRTE9i00wXFAhsMs3HqHvMe4EHYlcubcB+77MS
3pygpqEguw0VdJNdkgWF3fW1+8SG4CGq5EWdextHbBbK8SCJ20FuuWIWxY2G13iu741nVjQO17G6
av0DkrlX/SgxlenWk2yzUO/77rKiqDBAM6mLYS8jSOSgCR0wXqiiG7RROxKMGRhXoKpFGJpch1pt
mtDHHlDgaGqOLfK34LYH7B/7yKS2swGiFzfr2I4XVSdu7Cg+z3m/r3O86VOA6NY7Ka9Rsq3iGY3H
dNfYEIMVMJ5TldFoP413PnniBksJlMUweerzbu+hqlPTQzV/VGT/i+r+p80n7BVAQ4X2Fd7wP/YP
pgraCsX1ovEgq/iEeM3LOIt3CypVbcsd+WUuw19Esd96z1dXfANJ6Y5JNiW4Yr5zD/62XIK17pYu
EKsUACDmICCBe7/09vlrH4YuIoXB1xIIAgP8N20Mai7YPJJPYI/hgX2K+T9u8wIEdaA/gQEd2qT4
zffohk5KPT5GHIZ07ZeIHf7+Of2kB8IYeTGCAJ0TtunLY3yFIerQ1nJS+PV+Zie60qrfWbuP0Bb8
/XV+shxwHeD/bInR+0uSRdeDSqfto8dR/gTHUHzsQ/uLS/wMwvnhGm8WQJOIyM3ukZ3Zrrtc/D1R
Zl/YrckWgeyvXcB+eb033x2UyXKu3SNksSe1IS9LkltkV2pFd/QrOf4HARM/f1h/folvMCMXaWya
DtCyzfIjXPq/Usi/GZw0hgf2MG1ypARsfwmMBX/tkn/4Vt+sbxLwvg3coz7Sh3ALT9+1d0hv2BYm
Cb++1vK7fkRRMDjFWoTpI/wfwJv6cTVy3kOd5YAqV5fxw3xY8Nwii65xJN9qTDku2N77mK+7f+Sy
/w20en3Vt4K0OQ2GODGPLsAkSlaZNHz994v/Z7DYD1d4A522pqwC3z326L2v3Uuyo5sqM3uAN2iQ
ghdM+bf9Ovz8i4v+9MH9+WV+E1C9erVbRC6Y0D0uKtnxEqJteEyGjwFSt4vbX2LDP78WXCb9FN41
OL9+fHDgnnKPeI8GpkRkhRYDoJ+9XrzUpl8itT/DweFatxgqJos6PXjzZc6xjnXKHr1jr49FcqpO
S7x9hIjqfF8CLzJrfmQXDUynBBw1/wPG20/WKHygF6kbFKXoY3681TSaKW+jx6SU6NBfxv7hF4/t
J+cJbu+P35++kUf2Zcdtnz/WF9N6WpJGl7hms8Lgdw0XoiO5Hr6v/v+SP/9n8UL9g++0yHd+1Nf8
3//21Q96nOXff+d60ndIeAHmici5BNsQDFR/53p6ENDAfgGEznQJHAwhyf2T7Bm8g64TCDBkL3Cy
jpYZwm9kz+gdBjbQ3eCxJkA6ATv+I6rnm32SwhESIDv0P9gsGRhJy+v46tWeEpnCbhScoXMJscQq
OOIgOPUYyZg1uTFrkK3QlUI++8uR45sZ0F8u/KYaoR0TA1cKpmcwoSj2/r5bv9RLVuq0abPilxFH
b6dAf7nemyN9EEVdKqD13k1/mDcUnnJkrbfm6+LriUJ582oBXH8/aF6Llt6e6H+53JsT3RtslGt0
YdW9vOBws9sHX8BsWU9bxU/16j9Rp//yDt+c6aK0dO7piHBhCey0W+GEzWRGAG61sC4BIe6XhXIY
vtlicJuYcEHpxXzIw8BgfXObpYY+JCE12lWEKIFRhvPYIytaC9LB0SVP43oXwe1oqwCR2JX1qgb9
og2QiluQ1N6XvALQV8+R/gqyHbr/uCeXDH0FFOkBr2qwZzQFbtYmvAD46EdoOLpxuq/KlH3wOfeP
tjTD2dEe+iQf/0peJg4ii9VEbFxhjF3TYzINyS0Zmb3ioVdcQcHlRavGFjMIb20igpN0EjEHugIt
Yd/pDviAZTM8dUeNeU/agC8KbnE4HXxoaMCgAUMAhjhpUp8NM5N6P5ZKvyh8aHeq+7m8rNO22EhI
zXZVY4edAo9jUysdcrAQKxsCndJ4IEMfBNs88uqD0jnL4mTy7+peV8e6B4K8UkU9ZYgYdzvRpT6o
hojKDLdhjVHGaOvgGuC7dlDh5sku0nz66IZoPrFUA/OoRg+yAnWk1PqnmVtzqMK6+xImk92WpONZ
K1Vz10WtfzuDi4xJf4P8tBVUAsj4ls60R10l0JEVvrkdtDU7z6j07CHx/MBbYvZRLMKvPkJSHsWU
ujMkP82Zg78JQBj+dnwyS8PrQa7lgH4LX6NxRUxgukfmVXywM+PXLh67955q5HkGfnqVt038YUo6
/+RFXXxwlUuy2SRsPZSeBTznomNh5uGYd6Y8TIDgnny2oI2pN0C607L7oep6LO4YI5FmmuobxkeS
A+QY7NNIkEN9rgcGjnHVOqghNBhMH1nIw6+0ZnMP/FIXFGmvdSswLenYgIkNTE5WdWcGcTGTEYqa
boCQQ2MTfe/VMYO6I6whBeaxePYtEf7aQJ/4rEMD+YeDnxi8k8K56XbcmAJcpGJO2gzBSOV1zyCP
WnfcZ8h8pKOlmUdqtGIyBMUtmLqZboImte0mLW0DOuqIcHsQKmGWvE1dHj/SvG7vCk+Vuwp2Zgfj
9UF7mksm6NXk2IxlY8eebyIBicuRIwnb7KlCi+8NYNB3Im5u5iAc4WOcex6QOF/DM7wjZGvmhB9r
XQLE8+LWo5ljfbPrE51/xfftgh0dGv8wVHV3agJwPT81mGo1X0rtKzBkPBG7D0NceGzbxAVDexwo
+NwgU86yLPWq9OBXQVqu/CkePwko9Q68M1NWNYHZMR7TfusRB/a9sbJYVYi+q9ZcdUBkc2Xqw+hp
na4KA2q/5zyNmX3UTmuQT+OT4kogdFSLUzpFbN9wTjAQK/0KjCmqsGNEs0iPNnVjsm69MnnWEaFr
gmMZNoWR5+BJIZohxiRIzTGmcF5/z4DN3EPXBDhxUpuRY3zEI/WRqhEm5r7XXteJ7p7CvgO+H1hR
ZZOw1YUzSl3a1Of+thgKYKtlE2fcVuIe/iTJAKBzkM99V7nFAW6Sly0Et1sZ5TGoilN5QQWmk5KH
vF31HjFfPF+Ty8jR+B4Bp+WxsLx94rnCkCVp6zUythz4nbxZCVvOR8IKWPabGMm9Sd5vgmRoTrFC
XICFumsfyaiClYLpQEEQHcmQLxOf0aTZU+ymeF8U+Nes7Rlo3yXbKzI027bw5YGrNtkmtQFWHEt5
SeawOU1NTC9sCnjPBlKtreyDXY78z2xkDtsvfpXGKm5BAu2QY3w5q7JAgoKehwvgr0DrRzGdkyJm
+0pzQOCjjb6QLgU1Vw7yhUlVHBxmOzu8n8uH5SB0w7DrXmoP1ofwCd1g/fVtxpnXWxAee3f0Irze
xTqMQuheNcBLqC7zYbpkbSXPYcyHQwCeyyaSluwF9/jHWhM08srm0JDEzV0z0eYSCXJkY4q5z/Rc
87M3DXxdETChR5DBdnkuu4P1WbXB8kY6BC1YfWj9KllNUtVnHRgY/PfU7kOn643IE7b3vbC8C5Oq
3flhS3f+TGDJLEBINwGrTkWBEAkzxP3Gg7AugxeQd2sna4+9CuoriBPy5zblSCOc+y9Tje+uZrrE
KCxN4aosIeztuhSjgw52z/1Yb+IcaA6VDYhpSY8TgUdJuydTKTc9tG7vkyanXyoWD0c9dEioD1V+
3RWq+1jXYXQOYpI+zw1GK4b5/CVoGgmycYKTtnXhtvVaDmkGC9bjFEwHiOSirEfv+WTStN12tpk3
QaTogUnPXahaNI9zVfpPKqS5v2JTFT4NoVFb1paQ13q5l3V5XF4kXOu7zhQcQ4au35jaDhibuGhV
Sdt9TucyenYlF6dibIedC3ieKVStNxCNl+dhquMvA1qeYjWmZLqZotZuXdK0G79Ap02DyjyESQsD
7rn0NqlI4m1JbXGOtR+f7GDEhaC5WRWBD+x1biq+gZgbpztingTKJjixXfUV6VeDWVDnoYwuyiAF
R2jAZ97UOFVgPR/EcKJPijxe+5KUu1HPJdhafgjBjI1xa21o8L/QmHvojYmu5AGpxWWyImUCbwcc
HHlxivLAXSbK0W4GGpsmFnomKPgOfSKD/Gocwgo+uSaBTULcjpPY2nKUz2HNEUXkJ00QZirHXD+L
sMN+9GTB6DbpUyz+MjSm3vAhnL37dAgGsxlC3zT7Dm4WbD/GrgNddoCMKgMRXZSbNIeFEgcvY2hA
7EwgEt32BW2eEeoMlDov/OiD7UQQ92tS2Ii9dMjZSNe+dW66MHWjEYYoikiDEp505iWAwxS9ReRH
e9IU7w9F4YQJxDh6V0SFIElDDuuOQeGJDAK24ZrAuafIqLLdAQEO5oVE83yFjsmekS85X2AC7HbI
EBMXiRLREfJXjM6YTFcITv4S8qC6pm7kd7Grg3WRkzmbowCAGSnEZUCg//cgvEOit813je3N5zA1
6ikYK9XAKnyKdrEC13oKDL8Z5oRtwX40+4n5CHxKWb1hRT5vK25wuo5+uklHX2zHAO4qGFuABwuZ
6ybwhNlZ5qITnD6DrRgnc5K2zLcjUaCaDX0BykctUBonhbgGE3xalbrs1pKWGNb1PTyJ8hLLqirj
e85abFOg5H3G4TWeNEw8C7AzOnFuWjwa1qVJpjgr1pVkUKsJjJ4uwTIL1x6qtP23zuW/Tfz/LA7F
f9PEa6n7z9VryebyA7918R7aeLTcUK3BbgkQOvqg7x4ZcM/ASkJrj3CFFK30YrX2u0dG8A6+EvCb
hAc1IH0Kz/o/unjCFg0oOF4J0qrwHxIE/kkbj2n/D1gSjkQICOH2hixZWKQH/rd+9FUfX0tdEY/y
+wkOjDepbAqEQrH8yuU+n1aCGkpWdVPFD3mKIWsSTwO07323AWEScw2jzVUzETAAEq+WiAbN+5fY
qvIxpDzuVnGjaRaKMIFQhcOQjxQDJtOePhhHYA7hbHHoBpAfgt40Fz7P4xPkWByiCbyhH42FBGpa
tp4SszpUTd4MpUxdmOk9VbLcz0w079Nayhf8ER7KzoxZ2BbhyRoH8mQ7AEd1bsRm2CYd/wCjpppg
+pVWLZqiFw/jU51WO27ZBsdGfSrygd80cyv3ad2HZ7RJ+ZODJ+JayFneBzDHwKHT9hRzxsYLdkWg
MdOLJZhUlYjNPp1JfjukEA1VORh+o5HNsWkrNNBlrjbaTD1m3IFJPZCAhH82XICgw1reNIc08dy8
AdnVLgIgm+8DrtIL3yPxx2Q2JaqpHvM01GhRu1G6Kl7aOR6yriviZSiP1KBDOnveBeWl+xjJatwV
aSs/mFjRVZ0TlERz7T+FdBrvwe9K9p6qPNByiiXeN4eIbtAs2HlRPmD2DZrWlZXonDH8Vf5jPs1J
lk/9hC+FRjZZOwSrwFa2BVEuQft56sHdC1aB341nWVdIIEkiDTZDntbzGlQT2F13UQRdnGFoDtmc
PxC/B90sSe2qB80Awe9EQSBV9yfp6/ymiGOd1T7aqpSEoIII0NimypsfMZYmH6qKqD0UMCsz61MU
6uHrmAgofVRQbL1B9fccd7udptxtRDjSjE40OnExqQOsDvRVrzz6PqUdJJJzgelfnA4KgayjulGE
8k1jSY6pdlGiJiiZzQzei27jO5He9myATSCIIo/Cj6t4TTtqvRUvGXREVOHFB0ulnA855lggvAx0
53JvPlPPQeUh25jcWF+FcGt0pb4X6GvoNpAjTJ1BiBuAC9AaJflkKDi/OGawVadiiaoRwFsH2Exi
6J1wteqrvEac6kibaAu3mvK+EaGMwDUg8YmgH/2oZCw/c+AF5VY1g12LeAwfYccxxBsPEsrFb464
h2iW3hbewOzKxCPTh3So8z3pGrhhyLYSK9mx+Jj4w+SgFjTyDGnOtA3h+iJWkFNNuw7WCydFi+IG
h3C5dr1U93gXroc8XIr2nsnr1JfxnV8Vw52JefzAQA+7hHC6gfUxivGpKsKMWkduA8H4OenpfI1H
M5+QtuVtmQTxKQFX8dnKfL5T/jS/aBtUO+Dg6ceB5d4WeqdxUzua44+J3yaVST7CInB6LONhuADP
k9/gRIcQA64NO9+5FtJz0Aqg0EJJ9sEhoXljVONjk1H1jvS1d4mppzhGJQu/hkPs70GXEE9RxcFO
zEcv80cvuhut8J+MVvM1thRzBqnZbIeeg/Gb+2ZLO+VvuZbjvZ79/jGNcvx6YUH5lSibDgC6ym0Y
9tOzbePqRkcl1FOKuH4XMV19qrxpvMmLvLwqSjPi/AbgeyPibtFmCgz+YexyOSRlnw2O+1elVAgl
81AVDMiDPC6hPY9RLuP12JZgsKGPnrIeswuoc2dyUqXrjwmsjD7MhidHqQUGrC1MjMfIDy7gFDEe
je0XO/xU7wPIp9a21uATeqh5ITZ0Vw5uJACzqjbHygQ7/WEew+i2qxh4giEv6XuWOuZnaYeO81Bw
v8B+owVP12g+c7EzBUxVtn1JIRVWc6OKu4Fhu9wlah6ulO83pltxInO9xVfI5Vk5lNCrGWSsrDMN
z8oYTimUlN138ch/i5X/CSKUGP++WnmsuuenZ/vldbny7Ud+q1foOw8e14ut2yJCgKfAH/VKiPkB
RudpmML2myUeConf6xU/fAd1BCYSEKIEIFtgtPD71IEEmEgEEASjlAnx14sX2D/w9MIk7029Akex
xQIAJhcQZWDYh0u9njvgGE6m1GD/rYYmmfYmR7AMCDs9wnj8Ec32UCJSM7cKwTqRDRX0rsAvVgOt
4WjkE1J5GBWkzq8vLE06kORnOow3zCsUFKxRCd7uNIHmtQO/Cd5YMMMBYvO1GEI4pBi+bJOBKxud
dV7Uyo2YEiigY5DnPAAfJLxGc+PnL2GK3mQF26oiuiaSQI3eQKotVk4GAsLSNHHwqyYDMxlXZVAd
eWGwSYHGNwdrm08SB2YBFeOFKrG7blBYzOS8DIumHdSk4FoGpbCHqNZJusFkXIAsmuAo2Humq7xd
BUJZuWNBg36z6XCoIRm+SeUuNDxkJ1BihTyQkpThQ0ogOd2Ac9sDc5qg7j0KR3ovw+fwCdwk6gnm
lLIIqg+6UWW8LwEtgFcmFb52CkuNsGoUngJKngIsrNNA/KM2tb8SXjBCJ14k/HOqyvC9YJRwtOku
8A6JGILuOvA8665Sgj5/FzSTq7eFsWV9ImYS8OshM8DImy6CFRXOb8B6GwoRsL11seHmUCd16G0m
0zhYgcVCmy3zQHxeFYB+FsJjnvbFViRBALQ+cpoANq7RF+fO3wALGPVGpCKVWy6Zyp91PaQrYqth
xRnmK05WK0y7FAYBudc2Ocze27iUV87E6ZzBxYuFdyGeFj+JJg8ml42hNvyua+LKfSJq7pqdprkL
D1SIdsxEUA5QYRXo4Z/xwNP+1hOB18MjzXhlvWWMz/LkKCNuY4setPU1cBERebAcwcWzWshx2tWt
VwUZEXVXZEZGozmgWUz1Woo44Tvs7SHfRwP8jw4TTkV+QdBN+48oUVxlNyqfASoRwbTZANFtyktM
yUFihwNC2nG4GVQBZ6feC4Zim7Yo3VFzgPdFgLKFY3Df2WQcHqKIeJ8dyrIZo5lKEpgpRDqQ/gqu
jPlyGNV03DMxa30QUS7g8eKXPkiskwbycTsDVAH4OAtj7wwrPA2xfA7/uk5H4PB5eYPQ1LIh9aln
THXbKGns+GA4jT93XkgRLtxaY+QldMnNeOqTXHe4rmmS8zQZ4AIApPAaB3wGzVpg0YujEp21/mqx
i4ECYGIYhmzGthv1RwjEO8iAvzliUWbT4lCMuOtTmFovujZN1EHj4MO9NvjU8lEmz1gw6isbBxCh
3TcnLvrdlQtGN8FDzSaYNYzQnMaZ/e7i5VEfxT9cDNDZFN+8vppvvl+dEwm4rs3g84tpnjqJElFJ
sffaFCAfq0K8r2uIACp88S6eu13vejWdKkJHsfehok+vubEaoWEyKYZdGxeF/FxYOBxUKMHKnmYy
DgtoIGBoptgISgcZVPJhrqiAmQCrOrvPZf5ezXM3bxDiEl7YxlbVMZpYCskBuj4P8bUeTnRQ+ZQw
0FXoTsJDp+lEE14kA3T5O0BQfQEG+eLHVvtdBRp5PdTaYeurRkgjwGa9j2WFFEsWVcxs3CTtMKyp
oB4KVbTASh8w+1DpPqoUzBZKzEj4DdBvAq5r52KItSouRzjRzq3f79q+g7IdoQMj6PlgbMIio+sr
tfovaqGmxdqT4ej+93XA+//7X66fUdHrL//6rP+1Bqw0vK4Jlp/+XhL4ybsIzlBAIQKY3nivTKd8
/93iNQ4u3cIKDJDL+0dJQN/FPorMpf3z4fSJ+LU/K4LwnccCHN9oGaFPj2KgJf+gIgCB4ceKIGao
NzBKRiI6qhIf9McfKwKmRaiY4lvedgrLre0kQkHQYCD6s8sneKcMFfNOpQcnjJi2bjssr1DZ9eBk
hvlUF5hm6gq7LUZbfC0HkaznyU419s5JDBvKfUTDzsSF6YY0UEpdNBo/sPXgd3gdtBqs97ZA9nw2
QJzUQcOBs2gHInkyrUHYrHJY+w059DctSgnw2ccGHmw4M8t2RZI4ByA9VLjQKs+pKs62gxMc5nxj
yPZ90rYhoAoHevlUTARE6rIZh02JwRuiycYWppzOjgwAXzV/CnLwJuG5UXBkaKJrIiuoO7HBF4IU
PPO9GB+f6rpu3gea+WI/FLAIRBhgjrjbqnAVw5gtYLO3qYqxuWqpn1/UmrpWrsMB3FLMWmbI2Oc6
Ci0c83huD1J2FvhJNWDgHI0Jvt2+FR27kVMRTiCWxXN6rOeA2GKF04AvOqQENvXvnTQqeo/BDwfS
U7o5R24K3B3n6wnhIm4Ps9KpQsZbXUFF0U1u+iJhxQHjnBaosH2UEYZO8yqsBYXtS+Bim19ST8yI
l0S3hMm9DuhE1jlWJDwyQ+An4C6FSnbkwfgz5yeVgmgwrsrYSn9az31n4IZZgvlaIv/Y5zg2YaKT
J00mcjRnNbj0gHn7VQS3VAEBS6Xzpsx6YLhA5ZPZNbDUbplEU7hSxoTDZSi7OLnCzDxuHrxINvW+
9/reZlSLYr6rq25QLw31YZa78rqmTRdHkrmAKhVGNwReGxGcS2GfAQ3rC4OtdfeSYKqonlIHIhoM
DcpUvDBDx+7cWIy6bqO5rZoBY90JGYsNDaLkGKLd01vMrYj8ZKIIDHxWw/NslbYJ6W4bHtbtTkr4
w68ZhAMHHRTFHrN/oE9x3Jj4KBTCBPb57MZ8FSTtLPfl0Pf9muItGS9mWUYYyVAMZQ+QgQidqRRJ
hEcR9RMcHlC70c887ILyxWLcAfMTQ7p+rcq0BG7XNro7ERrWzdmVhEDNBHAcnPbRlN3RozpJDjC9
5f1u4nnpDytvkAmIpnXi5zs5enTczhzhIduAkngGilCij/c1RC/etegBmaCpF9VDSR2IEmA3NAh4
gJMMeCVJhBHqVAkgNDrumIHuuE5kfqirOqrXzYTJwcare6HX8VSP3bZpeQ6/uqSH/eiKdSAHgFOY
tFH9zBs0R5+Z0hzKBTpPGO1JpYIMrq/9hTUzMcBuLEwjeTTA9gDTrntUceD8mzi2XsaoSDZ4WBAX
oK6HcU0+1Mpb4aBsPndBjJclmRIO9rA280Pe+/4zXHzMXdcWS53PPX1UEXdq55V08ndj2KNiQJDB
+ATQQNQ7MGIUX0ObBcw1blXB+ztX4LW/KFTN2VYbT/v3Kqxlk/WRhzmyB5sZcw3nrCSCEeQAJsfk
c8W2sYR2+84pFlTbDkZg89oaBskXSok6zNo+r4Z1W8ehOAyF0hAFtBCaHqEmaDCmralNN6yzTJwD
ZkEp8FRPBigh25pmgzHQJ45mdNFD01ACjVcvArGe5lH5mNKqtNm7YS7GvRFyqHYBBKJ8E4aj9DfE
CgKfV79Lw3k/YPwJK685SSxMvQCMZroMRXem0Ww1xGJCwIypqxTNz7IJqZ9BxVMicTWEd+HKdLwp
rzHUjiED6mp/hlloi5IZ4yvQPewtHgVkVSSd4K0HII2Nu7LGXHMNVSq2ko47WETBcy+BKr9g4GHC
+QjMzzYI1HEWwMH39eAV4jilEpFBcAJB5XmfJ1PfZUwP6DkgnJnrA+Kr5mSL19WO90R1QGyVjgcC
ka5oxHaG71C6x+nCo3NhMKbe6BwmkKcSxKk7+OYQl9lS45NPcz5Wh9CDsexaVOEw7QDVtOZL2DjI
WkcZNQVUVUOo9j1LcEFKbMOfcLrF9qqrgwisZlSx8zoCrpNsXOujiwOiFvhZVE24aRIgMGWd8D76
ynxlYfMyVykkSEGRwFcL7S8kqE5FcYsxvlFquI+oDpJ1qdkEoYoktXeN9BDXbUYJ/O0cJkHZ7DzM
VBWQtIDTk9/2xQO8S5fpYZvb7lRj4/EPZR2O85ESH7ZguQa6cKfTsQHJXQ348mhYdXItATDpHV74
wj+Go/DKzCVomTYW2446Df4g3UUy52WTrlN8D9PRTUINl7XjOPrgT8Y1DnDm+8XKg6Er3krGEdPo
p8CzAeCzFBwsqLymgzDwvDvnAyx8L80EotNZQ5MBOkIV6/Hst4xL6JRpHX/QHerhDUSo4VdLHKa8
GM5jdFpQXAZoIoLw7nJ46FUHG6GQANmN1uVhRBzO+MXXoOVuDMbrRWaZjw3VThrrLSh9xc/4zvMC
J38jh10xVlGzwuBA2aMsGiihoNDP/ft0rEmV+S50YBPlvO86fOYUe73wcr8tcQiYoAVNv9RQ+1VL
2idI2aPC3xgXo8EYYK4Tnm2SwpGsSpBMMsFfePDXmFD21ea/tff32huG839XfAPs+Nfdk63a1xX3
t5/5DYVj7xAajZQdTOeAgCXwwf9takjpO1S4EWaDNAlggrI4UfyGwgFow0ARuhYIdFgS0YVK/Bv1
N/jmAYu/BOlyEcD8s5mhv7DbX0skKELu4Wf1LdYav/GtnxZLwiZIZkh12tSM/nOOf2PH1QyU6WvO
6TdKRJnKGDy0ugGqC0Nt5kCBmc0SWLweiWlgwdHJMHz/z9fT/3cBDBEe079v087D/NQ9L13a66Xi
Lz/0fakwDJgpVCpetHicIQXwjwEz9d4FPv4CLRF8QcBz+bM7I773Dik58JlBDwYfHzR3f6wVghCG
BH4eSP9KsY4wPwj/SXv2o14oxPAa6YQp5ssMxiTJX7zX4AfehKElBK3WvMe4czWO/k4N7bpWbP/q
m/kJdRr382pZ/vVSuKfXyDA8k0k4EVyqhqgeloQwtEzc/AuhzhuJ3/erQKYWU/S7lAFU/vEqoF70
g+IxgTPGdBu16jPGOfAygP1j4G7IZA+sJreRVp+Ml57aAZ6oA9TthDWXDcaXQbUMiuh5ys3TP797
dNxYGni9A6DBbz7XCKP3Ks8xKG7VRauCqyayu7+/xDdO/58v/u/3/sc1wje6kFE3pT9XuAYMnmEA
hbS2rUL6d7qDoGdLr//+aj97nK9uKHzzRbOkx9A0hc9DV6HHGoU8D3n88PfX8JdP/Nc7wk6L1wEz
im/Wga/YDwMIb6hIcEcugHYfqGpRxivSHhfaAKv7zcCSrQrgmPH57y/885v747rfBEavrpsW7YRw
PVwXncyH1KbXXfQrSdnbQcny5qFa+P3W3mqUwCcgPobhUL42sP7rZQZrhz138f8j7byW48aybftF
iIA3r7DpmElPii8IUqTgvcfX35FV556mshhin+6nilBR2gSw7dpzjun/+UkujGX/v1P8qx1WpM/D
rpWHbu4r2skeuXlEgEl0sVfWXlqRpDa52MwDzNFqcgq/JR6dR/Q/vp6kEYLKxGf8w+CL23JIG061
RH7prU2VF9gT9gFpE7rScdTsvrAzQllb7Pk2Yomh9v6TZ//0C5w/86fPqKFAzdAHU2y5AdYZzIf6
FOJxM0/i9eQbO65MT9+le/11wfWnh74od/Vji9q2pM0zl2w5nl2YHE7uytPfadjw+dvbM8QYoOy3
iWcX7pT/+difHvjCKjJJyIfjjMbFAFXLo+roHwgZUl9wOIxuZXjEfvjdS/5yrHxq8+xE+vSS83LV
osxixp0cZNL7wsNV6yRB61lB49dBdPqOrvfX0PjTK75YSTiZFV2W8JTxtnjMR87dJ9nLbgoHkPAm
80LgfqMnNajovGgkl7X9d7Jvv5yaFAuSF4RtbuMvJvRekJfQTEB4zYv0JEmCP5BjuqoG6CVl5Xxu
EGmmWk8zt4Azmtw/9+wv37nGGkeyMDe7l8DSrOQjZzXar/gc1xKhdJpD579r4nLeiDUymGKakIrK
l6WNMvyPIvG31K7PXqrfLWp/d1ZVISoBjR3c2cvCMPqOuYAlI9hr+GqgmkC9q5s35rBZqbv++WG+
mmzh6KHWQ8p63on93kdHSe7H4SzT0swZ087d2Yugz9+siBdGrb8f6FMrl75MimuRYeW0ogaQHOS/
gkvzX0Ygu/Gu8P+NMLvfd/r/bPBiDQbzLqRAw84L/uzqj2dPbXQwAnR53zIMLii9/2zroj+gSh87
gaAjux6AJHmdR3HqsXmRvTMGcfIH2a4Tp3wEZY4JFZf5d6P+m094maTAPD5TraF9SflYa5jG5d0Z
+PF/7yeEZIDMxboLyPJiLqsrEwOU2TN5C9dJ9OtcMuNk9Oc2vhq7n9u4mL3MpFyJ/BgAZAFgCvUH
bTW/aeGrgfW5hYvebnCr3Bs6LbQtLopsH0oBmmPXMKytqAX/wdOg9lA5pnAPpVy8Mb022jjtO/p8
cZx0ZI3WNw/z1QmFE9L/NnDxuuJUGQUl55MItfhQmdTlqbXs15x0qyl++PPDfLl4f27s4s2Nshlm
EVIRW3+oD1CTQaxg4RG986ISYYqxMREZm2pr+uWVch09/bn5L3vGvx5VPS85n1bSNRpis1J4l3Vz
Q46TXcb/ZQMX8wVlQVlDVMYRDKyLbD2govvma333CPLvj8CVnGQSVcBuUwZU1h8wIn3Twpez7Kdv
dL4J/fyWKr2W21mjiXybbNhQvsQnWMIvuJG8OlA0R/rx56/y1S72c3vnR/70VRojrvDm0J6F3cMs
lmC0QncFTzZ2ohNSH5eZ+/7c5Jebdq7AuIZVZCRZZzHX5zZJfRPrs6jWHn1zpwPyXd/QmJr3rbeS
Ms91Ve4IB/0bNOsFJvXvKf5zqxe7x0zqS31paBWtise21dFIFvCVfYTHo/ZL0nPZpPuzB95pD5sO
VpJ5E1GzTD3YU39+A1/u8T7/LhfziqZ32APPHem8qzQfh48YauWOzWXD+3Z1N9ueYb9/sSqiw3il
J/6/kVl8Hu6XG83zUkB9hBosV+G/f4ZSjeTWWlumg5oYVVxjrtU6EimB98pKbKI9RB4eNif3rC3V
Xq5NqnLTT99sxL5a+D7/Ehf9L1M1Csgzv0SKWKyd3ydFd4zoOyr9d61c9DiqFjFO3XMrSImFsKbq
HNqh/s1Y+nJ6QBUImoMaqXiJYc8SsVMXbhzQv3AM09/E7psZ7uvH+FcDl/OPEEUpzCp2CQOCPtFf
OW+u6jcR6Oe+989u8a9GLroFQZFr1WQ0YrY/U+VBnU/sRA7pctWU1jdNfffCLj6+JlLpQFgl2EM1
b+dhsI3hu43+d6/s4ssLajdhX+ebTNNDWj0PxkOUa98M5y/LcvqnD38xtUxSPYlzynNgwyuOOgxf
O8sA3ACmPW+PvempuZP93Pt+k/zdG7yYSFJVUXvsHtRZCDtJzMiuhm/mza9eIKiPcylXlv8Z6JBr
Uq5jgWbZrjS7EXScYai/u/KbrvDl4f5zOxc7ISQNyRKdF6K/48yZBd5Clzt6O7s/U2zyQP0vH+xi
NxQNQ66mIQ3qQB1J7fRNJef2vP9mgvtytfv0YJfVtjGXBAxv7LqiVy6GXfFRy33ZS9hzjZjirpr7
yMm+LdR8NYg/N3qxFxok7HzReabo5Opo4tgx9DxoMBTEcePmWP3+vKB91Q0/N3cxMaWIZ0J0AALV
N+D0y7G3yu9e41cVCdD7yl8lAUwRFwPZjAmVB+R4Xr7DoPTnDQlX2z74Hg/y5bN8auhiMOdVXGHf
oiH4CKhk5bN8+5sJ44uvY6FzF1Wqh8BrLg9ieRyTsrlU8BCj51FHUirftXjRgWaQ4vXrz5/mi/H7
W1sX40rTB7WUy3NbxZNcvqqYT8NvP875nVysGb81cjGWKHDLs9DQCIpxH5udD4LeyU+znTmkm8n2
OWwmcv+Duf1Tq6jwft/A6HmEODemVaRDdk9kUsGyOCIc/fMb/KJD/NbMxViS1mbFUUgzs3yNrqqm
nvvnBv789kgN+/05IjkKybWigWQ2HCvPPUPQPN1snSySgz839efeAAjn96ZIel7RB9BU297gBcPu
s5kwIP+5ka8OmthOzz6JczlKPGeQft7gc29RIIfHrGdeTd7qWn7uFhO5tn4USLv2lcBeBw8FNwPL
Jn8RDn9u/YsTzW+Nnz/npxONFAmaBGiBz6U8FtGdRDqLIZ0QqJXd1QBu/8+tfflCzxgq1G3gIy/3
fGOkIrWKgR9bMuz+M5QgfhaG7Z8bucid/Ovswo38v1q56CGjllVgdWmlPMTgTImxuGaPEbrnSr8O
R3d1EHrtmrvvTwl/LU//GNpcuWN90Qgs+OvA+ul1RmaoppaUhsA97Tx2w6DxUHnilgLM4CE2DRL9
VnGY9SMvf505vyXudwhG2VAvxyA2ZmJiZVIKOC4SyHAx+2tJmq4jAjWGRxyVr7NOtp8dIWeb7vKq
C5lDFXQr0NfNRlJgucQoRnzoDlEYWCP5DtBnYyoe9VjWuqOFaOI8WS2iFXtxVuMrkfqwC1pYSkQB
DkPZ78j51Nd7BMbYRouq4xy81HFxLzB4FK9fErDBldThXrMbI+3k1pPiIdSbTcw1eaLatVkjHndH
HcnWKxqKQUJhuPbarYUAfzXdBvcLUQkaPufqZ6jGcsc2ROiCTp8m5JprRHhim6eCdT3XRjLVmOAI
jQZ5oytnrX5vwJLtCpmvgritxxixLDshJM0+mKCobgVJKSMH5MHNKkjPDTojx6q0E7EvY7AAq/aF
MjcPpKLrzlhk72Os9+SfZaKPpHLxBVDo9rTCZpDm8bnPDbJ9WuHJai1Xaqqz3Un+yLRxW6/lQy7J
AQfMLYci8oVJP9ValM3p9EJOsJu0eoBP6kFpq/0yxKCkUtgkxo0okKOnZPtakw8lHXlRn1rrgQQR
jp/Soch6JzoHQy6EtWTWK9wVuxTKQC4yf8Ia2gGw0O6y9E1vhBtp6LkMf4yN3F3AB086nlUtGd0S
GgR6wQppyCDsW/m+rMmy1/vtlJB42EHbGJrtgE2kPEow+bt4cerM2oASj+qZGESVFFmyHm8a69aM
E07ljiU8SiH63M5XtKMk+rCMGBNbSd5buHJBTzEmmxvBODTTz3FFYT15Ubddjfu+f1Hl0S7nYM6I
Erkqi2Ae3s6BHqRxZsuvHoxHWEtESXbc/rrrEjr5CvxwBEIrZVu1vMJR3RJYWDCVTRl1AbFFLfwY
YtmJjAc0j7p8SMbO6dTDZL6qyTViRmfVduG8X9dASLeScUgAzxq45HVpb6kbDYTUUnSbdYJXFN42
KSLz6IeohfaUYxJvd1B2siGGS78PrataL/FcnVCd+iSJ2ynU5mxxxHgP60KjNJBbIVZkVxBPELW3
WfdjDG9hfjngash3GPZzeDDbAc1d7+jjczj/0slYxKRapY7ZbGBaE6044AA3ZRIKRqc3D4PxVpB2
aIQO+H0mcn/u3vDRekk14Mo/6mHptbqBpnYPj6wUrk3Ut1r1s473XOeE0lUpvRndTuQ2hPiLPIhY
bPLdwv60j/2w2wrpqZt9Qd6XA/9Hvm6LQxXeQtQv0utlfBmLX6kadLKPd92V4/cpfYnWZ328m5d3
qXUms7Gn8NFsiUkHUzB0rxoho+v5EnrFp9XdGxRP2vzKIFw11R8kMKDjFj+wvWRQW0C5hKSYxisy
ULQZRbSBIuCOzKm4CzeIUDPRcGrhhohCl2HtQKOxzZGkS0NBktx1hyUJktKx6gdw7jjEnK58m0n0
SV1lppqkAYbq7qL+x6ScWQrEtvuRzHRzNLqXsv0QtV2x4DGAE4/GrsmuRfmoynvJrIlucUJA5/Ho
rNjGZMzKCb0TQ9O+XDAmgcfRNfD2OHqZBrXrGdquntV2O95O+PxrCN+dsnDV/iqXN8N4bNWnvPc7
4ogSNoDaeNWQhRaGQSG7ITj4rN5MyanKT7n8nq4nYmfOAHheSh9Xjtwf4XsxYOTwfhV/zWLkRMOb
wXa8e5u6KwEwensPkb4g00PcYCgiylaoAlN0JNzFRrOR46skCYT+EFf3ipk6FGzsKjucN9jWlNql
8jKXe50kr56Eed+o/LQM+ojGk3v2RlV61HMnAdGi6Ddxr9y2Uu6sPUGobjNs+uiYEipiSckRQzgY
PMW2uiOeq0R90huCmbf5SoGpDZr+bZZJxyjekJN81LpncLGzmsceRYkFYkViKikwK9fRC141F0X2
LpoRgBTX0CKCmmuotnvL9XetItVklaG+FwF2uzPGIZFflAVRvPiQYU6QSPaICtUp48aXuiujJSEl
fRTjmzi8mzAiZB05t9JVLRObGV4tuhaUSusqYYSfEka7WWHXN9wlzd2OcNskA/eiEzWuH6b5qmbK
gwjollVOFCdhDQ2O8sIljNde8qNgeTl71hw4TJKvp1XTjxHxIl1xVyhgtXoluy7DRynCXYk3u+B9
TRkpmyQGUMjyVKlyYv2ZC5CbVp12wrI4MV8Iun3rGIp2O62PCouk2ud+itNinolNLxpS1J8HSH0R
0+XIjKYqW3N+anGNLXL+uAq36fxUWnDgCSjWjaMcvqoK+TKQ7a3oHZh+2vRPRrWf8+hGIxijjaFn
hWSwXw/Et0OMQE3+IyaWorCU4clMyZhmdgFnM1tyxqQ+59tOEygMC023AMZQ1Edl0jjVw1Tam4JM
YArYvttBuJuKYpc04o1eQUxrx59DP15VxJN2fW/Hmk6MsFhi/c+a3bhKd5k4Hc3QPLVj8yD0sm+O
zabpoxdBid4xORBqNyaFuzb54OTCyneWDMeEF+kmeX3ULGXPXxQca2xflWkN4ik66WQFAfLX3UZl
pp+rHSWAUSafcoJfqpTX0AFY6ZY18spqZWqeyapsVrsdLJiM3fs0RAHYAMI4ZMqlFZaU9nXlvU4r
ZKVZeUI7vZOU9DASgaGUQbOeZGmfFeGD1PNejHwTErFQxqQHIcB8z0Rln+o1m4c12rXdoUuIceUV
pEdRrLGcvnal7LTJj1J+6GsvE3zsPK5Mnpi5Qd7jyOOuMjBstp3TGh4xEuHwgV0G+8obs56lXa/K
U/khkEOixlyefsjSIdQfIZIZyRthA6P8OJOkATWm172ucsTydR0JxvBjjTMQoQHW4grajfpsdGSj
5IjatVsB5ja+rpGdyq6aHrobIbkR6jspAToTyD/Ll4nQDcFPqpWv+cDCgnPS0vcx1ENIFWQvkifs
msw7lDZJ7Tau89Uf+PQtr1BziBiWtOtYdbM7goLC7KU09mQZxwjB5n1tntJhVwHY2qiwQjxij1rZ
pfuNgy8jeakrhE0hYxOsxk73lAxok7M8yyUBJTZhH3rvaOZd1FyFVLsfk5BAJm9lDiVkixNykm6K
ameQ00JmED4XlnAqltCc1dpjVy1pANNuNaANkNPG2ME7XlAVi6WbUH2PB1tXvBwMHLsQftU7Wdrh
RB7bwkk1l3OFc7YrgchTbfJeG+lHXN+UxmvV7puoxonwo24fJrT4fflW08/DWxVQb0dkh+mNGLoE
1rgV0jnkPZyynStP/Y+u0Xwh2eCbs+uM/sNvyp/2vElJfkgxi2By4t8OW0/ElevUk22EH9HwOoXO
sByyhmolV6vLa1pyZ4fFpruTe38crudCshGkJcudvL4AoJiEfd49N73olPDaQBHmeungtbV1+KlG
SpxXmjkNAcEatgYjij2deG/AXa5BRAUYrc5wtOFGVncTWE9hpBg8JC6bYbZ+XRqQMa5JfgO8cR9q
/nSlv4wdEDMhaCp/yFytIjVPr7xwdU1yjVBBgtBICKeIzqMH2gbLGsd1ACuugeddMGXoNgZGahLP
1XuT3JmIFOUMFHEXExml3ZoF4datyoTK3mzwy+FNZKfMkgqqyC7Y3bSrh+9sK5KHK1zFk7RpThFu
9pZgHC+19vMazE/gR6X4WFOpXA+Z6nb49DqCwarOi9IKzb7LR1DNQB4VB/BBL7yb6Y7zaWY6Idyw
QN+rLSxHlyQwKLs9nD/WAKZHNFu3ykt8p+bXPY5g0SFIy6ofTWPTvIvrzzF3pNHm3+TEGTe2Ovn5
A1vOknFOdbj1utEXDa+hVCLaA5ld+fUK8CC8QnNnRMT9gNy9MYpfdenV8c1Unwprk534HiGjYarc
Ungk22c8c5H8GMwkF2w5N0+QCtxw4M0ClnJx4ojrMWLMO6rgCTLz5aMoHAuMxiaB3M89S0UtO0LB
UAykFwmloWJnd9WvMIYvP1S+uh6HH3Fs66S5hJtl9Ud9rx9G7ZZObYEGLjcAa+RfEaQYUoLXrfU8
HbOHUPqwVls3PByAeGGk+tR3V5G0Rb2sHUrJw2Wkyfc52M3Yjp8SDlqcQgvWNl/odsRbpyRoozrU
n2Non2zk9fBYWZ4J1mh2Vbe4oR8m9aGdgibfwDLsDWLo97KyHS2sHoe8dPMSJ6qTVFvqJPhmGChT
czurDnbDHMfGr7h/NpmwDAZOwGtnvUEucwUlUuXlifdV+qSRY1Ycy+gaM9d0W04cto7hD7mH/b8z
XkjHie/y7hgm+7TetRVLqb1YP1Q1GOQTmKaV9EFOebFCe+tR3BsH7tw5RnWsOn9Bj8hlIsfFTUgr
nGx+sqnvmz6AtgoL94rZsX1Xpn11a2RXcuUnT6lO2BGUUGetrscboJNquU9YILK92Dr54JLP1OzJ
5pJZ2e4xXwKvkGQXSFEXbdtyQ+hqdNV9LL+GaisJWxhkReuRJJMN1GqvyO/JtF03H9TsLpbvlMgz
oIklH/zj8q4h3IckasVNA4urhSW1GfFUKlVPCTeZuGGh5ZJZW09quBHFa+kYVgdxC8bGLJ8N3R8L
z5SPBoyHw3lRixany+7TUbUrYr76+lVv8OF7uHTtVWeAi7bU/SogAvXzabVOuXHofp2FPrAX4QnO
EEYFT0YQW3PD7HVYVFNp37ZbnUIFRbiJSLBtWPhsBya8m7EzCqB/y42kuoukEmfmrQyItoBkssSB
BTi7eIW3qQxBNLlVfBUDoq5T2GT6dq1e5HlHsEO0OmrllByTOdy8p/UWIEbb72XVDR8Fya1am8Q9
8dCrDz1VY3ZrsitJTi/cy+zKc8zOD6bwMcTbdfpV9Q/D8FMdTsyz0ksnz7a2nNo6KBlIZu+Ixm3S
+Et9nc+Bqb0IotuNr6RX5eqH2vptRN901oeI2bRK3F7jHoZkhLeyD/qCGcYXe8hj7+SeUYBxMp0D
tjffdh95euhIGd5Nj3A9oiMTbN+flPzWzHfCcALCFVTEyNVdwdF/Y4QbBbduFD4Nnb80tz2B08wH
y70UNX65POoQ4KaPpHvIhh8jRIwJQFm6z3ELCj8a3U27+yR6SoXAyl9ScyNXBLZW9xJc6ObOYAat
Yrs03zt41e+zsK+KW7V3QwIwybuGcwRJjtgllpAmgIDiCN1sF3AXxGuLgUEOo/lhTTddeMTCmeYb
lThYd9QCofJUOrAZexqhbdnPruCujVSapbXlTcsUM5g/deVxnXK7WPcCAHTLTzRiiF26sGS91cZG
j0+teKg8UeNA7c2Q0itiKG0tO8rFg8JiLN2BltbbHzqnoKUCMLYHAs0/5woGaqO9vuJFhQTmK/M2
Wm7S8ZF4HluluLHIh266K63BzWS7GZ0kOgd2dfai77Sot9kC8zWbaJtWm5RwN+GMCaehfVbvIaWE
lq3qB61+HI+pyRnqdKYy68aNyTF1oWoAq6Ntnb5E/ZQRS3tlPTcGPbrIjmFApaOvbkF2Q8rlbO7r
tyoMm2kzDjcrB9zsKlR9Mn7QjgQRBDLW2mR10sQdOHJ4HLozVvl3DgeY2YpyK7XuekfoJJmMbLMO
ISEkzKsqlFtHNzecmJV0A5ttWN3WYuZnjRNdzLrrtK+jn00HtU3cp/15BdBqpr9u24+B8t7yD5Kr
Xpy4X/KK1SnJIRhPiFRi4J3jQddgxSIQJoPVHUWHg6gGW/gwDEEa04ntXLg/77iLl0H/CAeyEvy5
OZavU0de4H3O9m2ar0dqU5abZGy2j6bmAR09S0Iok82sVgrVuNEZpaDqNwbRvjr869cmuu/yq2K+
phxVKRt5XPj558U0g1h+spbrbkj8Ck/yGmW2pW+r1mM9R9o8rIGq74X+Oc5utdQ/V66SjIXNUrxR
3WqI0szyLZ+vVVawc8FUfU+jkExZKicYbIn6a+SA8SKfI9/fp8VbcOT3m1b2ABv3Ggvdz5KI1goa
kcvMXr7MjytxKTIoXj/TfIpX6iZ+IlgvoiW2yLG6E4SnnHjWccObE+fAIti9bHq/5Y3qjRPpbpW5
0JBlQoDIKr1mI9QiDc08uIVCu0tKYmZfojs86NiMNw1lPWGbyXtzdLTY4RUayv1QutHLYspbvb8a
KIUCwEziAHR8aR1UipW5tC/mcDu2D91OngxHaLbmXsPwAjlA5jW/RNKdqSzgkU4NgIGYClEnXClx
y775iAmaE42npRsol0p3u1hAfK51y03FlI+toVFghYt2WXd3rgOfhV92q7l6G1RhUI/uZA7wOs7P
VCGRqhw2RJrsz48huZrxBr518nMcVJvtC8mtXXSV634RbhW61mynsp+uu1y7KbNril+IC9nzUqrT
9mPuSYCr1G2XkOfigNEZjW2V3o+v6rXK6bzwO+JwxWDFjJrvKyqvDqd9ne1ssoGGURmULMEg2Jbl
R6w8JEBROo2DgZp+kx3xz7bycS2fKYJa4/sqgq5+nFQHdASZRnpyHpc8UNJ4s34822NbRyb1VHqc
OFVRrFvIGi7eBXAIBj4SwrPXfUEIp6x464oQlzqbEZr2Sq2USahdfmgU8ajOM8386seXdN3EzTWc
6Y5hF/5CfJgAO/7QSo+FRWBDrXpmGZyPt/FxYsN3n7FPg2g3J7wHFcocETfst7rBFllIh+JeogRm
DnsOVGf6R4J5Rt5MT3SfufaHpjyQfOKlz2O1GYByd8xkHPuuqoKiUgCjgqycxoWvqd/CBV5PqflT
CO8TvL5U3+3sVyXayk+rPjE3EeYI+osJlcTRsd6T6zhnj0XniWMwCp56p6ZeF7stqV5YDdobibPW
tAWJanAavEEJIuYOs1dj+Qvw+Har0geBEcmnRQsMNmgRX8HnEEqKcaO96/PtIv3MGopORDFmpuam
zL5xrDrQjR2i/DiOkmuQlcCFS6dOTzKn946zYRQ9Qv6k+xIRP8DJkKTyfhiTjQKo5Bw/QK2h9cGV
e6WaHqV0flPhlkXDfD3x56a4Fm6TNK/R+cqnBYy9UTttZ2XGG3c4kzP0vFttGsJAy8YH8GWkRBoi
kMtqABsF0lp0Rb1YYyfLVmmbZG0RLGmb3lZRzqlgFGtKuZpojtCISrE4JYuwwERP+VtntHU5cETJ
BVXctViYr1YtjU5dqHI0UzN1AVC6JGW3VSBKURVKQ+AmwCl26lRhpx8p1Ud3+PzMY5aPGzkqrvu+
HoMK3s1eFanYh4qmMaEL91rZuJU1OqlaCW4P50GrFk/MG5JCF8zk1rHVFsNWK/PBYLwYY7ybi+RO
MOQtuBo3U1gOZKr5XUG/bDPxihxhxH6U5rtI3+TZSNJylt4XUtYfilU/Yd78MSjqQwq/sVTCbVtZ
N/DyMydb2fem0zbWSaUSjY9eOe8mslbzC0iQrmQgvusV4ecQjb8SAQjFGiWU6C1xZy0i/z/si808
tz8HqwXVDqa1ba3oZHRD9wRaK39WwXwcpJgT5TSWpo+lLL3tChaiNg05dU2Lvkn5wQcw46gYk2k6
KX0txG49NMO9mWBpZ53g+tAtFpJubOhiefqzmoQkOhCsMhm7QtFT9RE3RTXezrPEd5Ko2zMxyWdk
xpJPsnRXEqFLwCJxKQPUObGWHpCY5YOCjx9ixHXWLpxPwikD8W/M5vjGFcHAoi9IES3Gc7ZrjbAV
SajNwL0hfCwsR0wz9W3MU3K4V6ljsbIESXurDEUY9pEIFsMvupjK6mhoNZckoNkPfTLmz0kxWPNm
7eFxbkdwSLmtaCX6SbXSMvFXm5cp9yntGnFeEoGy7jpdFgaPKEf+HP7CMJ2maAYyrGbnebSUJopd
uZTVEivLONRchRAMHSQW74k9V2hQ7E9mRdudzan5HsTPqhbeAKSCwuRQARycnVURq/NZPawn+VqR
45K0nBKKIQVday6sU5vPY7g1VrrKJjOW8NZsgBC+Yaabc+7sJkO3e65rYzu1uM5EkDwPsN6FuoxH
yYkXGD1ebikEettyGPIlWKTqjCJLXIuo8KjJzjB2KW7kayFtDWh8AgQEwYT06QlKocU/pDop59sp
kcP2KTLUEMYQGIauM72SpIL3qoWhGMRJRWEV3tfUbIqUhNd1zLs5aEs1+RildPzVjQk3hGh7lpJB
NotQXooRGNFWsQQhTe1eMK2KYqPSj907fF5l3Ia9FCrvhpxpgmvNtaATQRLXaRANluBD1Sf4RxgT
dXAmWQV2nAO9mthxt0biQ9tI671SaSQQ5yPgwm2rS/VGavPoRM6obPmG2aNq1Cd2YeKEvNo3ux7q
rS0nFgWFhR5d+gCsDHKqCDMP4SPygqhTLzG5VSo9wQNFNMcBQIel3Fv9Kqf32mxYKjnOqcyy1qWg
WPQkDV+KhEQh4JNa+GKKg/TewLnkxJGU8uzDueMOvpZMxQxm2EfQU3uxkU9l2Zk7pWf9nhfSk6ti
TnZDkVjpPkwyofDkJidQIS76PnFg2Bjs88JEHrxaD0NEIxOsCpS76lJ7YyWHLsX05LkpleitVpZ8
JtH8DIQZo1yX36cS8P5rXctcFJiiXoVOGvXIZMWR/3rWCEXyBmTQkv+0lJXt9aqmzOmxQThsVTJV
U2AQxNsO6jikjxbKx6ZIyIJwi2YqWiTRE/FOUtE0T90y5OO+BPLIvnDu5iWoeKDOq+iA1TUUa2J+
c/KSI7dcCV+ZSS5irZR6yrcRvwb2cDhz7P0BY/S20NcgQIEYU2hpU4Hk97hJdPKiFbKPi27SpM1U
iWFMhbViXlR6Y3wW47ao3TpPw50+VwrnzbZdueuMtYIHais8JFzcEe2tjy3Ao0U6csMFcLytlHrw
5malsEsECf26SlEdBB2godYtWkBVTj4mixK0q0UdT2ICUa5ztUujjSF3Z1r4oib3mgAjk7tzEM1U
OtuyYdVRNQjknailTigWrUDeCyHwrtwV5yvv2kqec4E7bIrrSM/vZWGsh6CXsp1cxeNWGeph3WQz
SozHFmI0JaFuybnRN/rlvhwlV88y4cZKw+WFTLQV7pbchx9mZ+FyL2ZFkUBdZrHoaLOm1oAXR6n3
LUJWh41aqoN8o3dzWd5olTk3javn2gq9W10XTfgRtYs4/+oiVoNTTxB63dpcrjGesgLgGHeLFuke
ilnNB5x+zfkwHq09pNFmYBtbqa3ZoHVTiXSA7shP6dcA1ppig0UpGV40/Prard4oiehqhWgJXsLY
GZ+NaOiS/QjvrPU7Swkreu46SZ42GFLlwnpK7+UR2hNlNQ1Xraz27BHW2ipYrPOw4kRdzEI0e6Js
zSgi5ZncR+b08KPvF6vawFdaSHjKqrFy2nKmTAG9J7ccOZ25jBiAmSEDHZPcsBtFsxY77/ti9gRJ
zhcvLTOLepMSGspGMSeKrpKwgv/mRSjSptIbcd5EPeANquHFdJNFKnnNi5JEIO8rY60I/GIuRo1c
MC0uikUwmJAuiGzLYSqiZQ/KWyNSXS/OOo0lQiD53kfmmT/ULPwcJYuBPGAKs3KzCAfc6udOjNE6
eee1Rv0rILdofG8N9pGbMrXkArjTUIbLxxRyrTUB0TKy8qbSwllc/UJITHVbNSvr0wE6W6L9bKec
cnRZyI1BhF7WplHDJU1sdj9KrRkXRBcogKaXWKir9yjTxfX/kXamO44jSbZ+oSHAffkrao99y4zM
P0RuwZ2iuJNPPx+j505KLkK8VQN0NwqoRpjc3dxobnbsnKdoqBo6P3EX5Su/gut8OWq3Va7THkL5
ix5pUffkeyFlr/hoaxHk3AWt8KOl1s43GpMKjuEDYIoWBwQHKMYnRtQv0sIz+2XplzWC6HWqIbIH
f0oE9qEp23czzJyvct1RonPk2DFW0M0zUy21SZ69wJCT0zmSYxBNGgCUQxZ2MP5ZZY4WCtPDMCLw
C4KlaSmy7Dq+RuNLabXEc6ECNdEMQmboZz5YMjrnLYSXdCASpNBkpW96V9KNUW6kKpwYste2KTe6
N1CNrvpjFC0ztPqqG/hf+uy5Omqxs0s06PwWUcS9v83sqK9WXtCp8DnVHI576OPGXg4QwSUrvJFm
HaAtKVgBKrKHfVDKrYNEPERSax0ZHUabg7RrbkHHZsbG7gMrRYNc6uSFXFVdQUntSNlnCEFxPRyl
Q3TctvbhKL3kQ6zbrp21tj3yaQUB7fsKpTAe6maBQDw8iSPI0nJ7uwloSkWZ9IaWcMMa5MapkU6X
4KAdEuq5uR8UdN3lAT7nSAXf4VXRmAAQ8x7CotD8jxK1gJZcyAIYvPTiGGEnSamlbKXGsMAvB9to
w3XhHEq/vrW0tpYohWSx7CNDG3aVoq5KPyrb35Y8SEb55MCf1Sm3zPB2FF5RvguXaJeZ/kOIKDs9
kAYSuiczymXv7VB1NvpWTWtC5VSjqPYC7WKnPZdVaOUrGS4QWnGxH/GWs00zT19tVIeaFTlJ6jzH
etLaX9WhtJ6i3ECMPPX0gpyhV6I7OHLz/Ff+SU3s1cxXLpmWWiRwVGfP+X/IjOHEG6mN/UNhWKu6
yvV4VXcwxK5kdEKaJVyLmb6DNagv974PucQON+69m14ydAfQuY+yFGWF3kt2yifncsxHoNwMeeQp
D7kcV9JDbXWNsss/+ZrzVtGf85HEGbKrqAdcoH9Eavsy9JHhBmEF6huuL0ZgsnVSw/29ZZZKiV1Y
Dn1rC61y/eokh1YB/RIeqw8Ifr1sffhkmTZj72iuaj8IeGgGnaS/w8SL5BgTwMPhjteWVUDbJ4fV
8uAXuI2hBbB5MxaAxsLBHpmuUzjqskUNjSxqWI6lPfaSlhU3YBrp+3ZDTrokccz6TQhln3Wr2FU8
UvFZOoQen1zbDrmutqvlmE4qKiywdzIqV1DA+uTpxrnh7HY++bsptBS/WiuPaDeXETC0sDTUYifX
NUpcKRe0WCqfjOCxXxrfyuaoqxu1lQz7u5omuQb27ZNOvIavs9oAlIaUtLDLLicdgPRsTwrlhFsn
jUw+Z9knSXmfhjHKa3HSGz/J/lk6CopgZQauH0/zOEYRqKMQm+hmv631tCOB9SoprDa50dfoHMTH
QaW8PwxB8StPyij93oG6KZ5LPx9qf3GMYBx9jU3lODIKtqopvdeNVDUvmq3xZ1zIi6XmDV2onKqi
Umg15U7ZzMydDY2n5zaZZzv72IkpDeeNQ2kxipzD8NBLKqyokEdD9nEI+6h57lHBO7zgePlxoyYM
1r6qxlD5X3sgZMldAWGhwZPdoCbWmnYJBkSVO54//5WTm3nx2FoYo3q/YuG9t7P7o31byPxfN7ak
9+rTf/Gh94qCWsQCzz46NOJNbm7apnDVNXqqOW4Y5mazgLKwk5YzcOARP32KydVxi1GVd+TZggRX
RMOGrVa3ccIIdPNubyiFjyrh48BgiCj5q7qM19RK/o1J+JosuJlUyxQZfpKuZ3p3HNVKgBuvTTcr
UEL31oML0cgTbYs/cxPxl4hf1vjXoEj3Q1TluZJjEGApFHPusZH+6UjJ5zYammXAQKs4F0rWiqKU
mjmiAiPLoqCPfoBOgTpL6p7MJpReGHyqJepfunKvQutLqTFTi2+1kcbD+vr2jvRoZycKyYWu8wtg
23DgUTIExHycEFMKydMW6Yf2y973380P671c9St11f8Jfilbqhir7oMuc/IMhCe/59O2AnqxpBS3
8lb9zJjA3M8RMPS6MeixBBMnIj1Zjj8nCFKqEJM21MzZys712uw5NZyZExEHIT53wYRuxNSNUdFB
2AVkyiLN7g76OLUEtOLxWH1zDMC/9syIwMWw2achSO4smRoZvBkCnLzPZUJew9sKlOpYhmFIz2VG
YZSPLqBi3Iz7Gq7/6byKaHVc/gmUvhr6LqgaEEdZWfz07GhZt0S5VJ+bbBM48gxuJ3fnr2OLVB11
MpQO8nsQ5ezD7eE74wILY+PsIbHYmM/XPVf0FEzB+QcLt6wYJnwtwuRPdJC17EjQXtBtPOT5nlnR
eyfINpKk7dqjt4erb4YETRye+o9FPqcmswDQDY7//mQX27yLJPJ02KuSaukAjOnluwF4mvYF4dSZ
e/k53SBEWpb319i4/FNjbavJnYIxmlW33kbtGHrwwFIg5ABOlDba2poJ7hNx78yisKEDIn4NRTLg
Q3lzi0C0O7T/dFrPYJYT/QFGc6BV10xF2MEw6g+GE0bglUvL2mlxnN6SNRQzE53iOY1WYA+ydQXG
ddjqhDvWdlpXJ1kNVcwwinn9COX3QI15sDLSScP8uhuKYziiMeFqqVCtapqDMUSObkOK5z5F15bO
9HUzijiFKNoRtq6qbOo+PXYaVXJh2gWCS7WoNXYZyBmaIbL5DO3fJqjaOU+cW6HoifkB0msaFYug
XEkP9AvcaDkSX4HusV8U13fpSD+gT3Z9wResCSxYRQOOzz50g6Yljl0S/otjfQS5MrLujVbBmgxb
AM5BsTps9CWkEeM98F4bV16rS1PfjeC33dytGM/v9B6KP0M4X82KYUCGvR4cASJVA0ocv2Wrkjco
PitL31OszfV1X0ztYhCiRXSDRjJK29aET5HM69SQEtZdrrR3M2BybGGtj+Q8iGfRlTRWkbkm2wLe
c92weP3Hb8TIrWrLqgZRzkU8RRSjymJdX2geJT1A1Yj+GFI3c6zi3fy0wkSXjhICpyqmGxTdwoLf
AYDJTl+6xHuVm+KPFbhtle1K7e36ki72UrQmZBMpGY9XlLK+iG7tlbkJ4Zpg/Pl3s+/XwbZw5Zv5
sbXJbbSZE4POeTxG4Z5KOjq0fohJDzWggpqrmiszyYo2zn2e+qT4ORdslHmIEk5NEuGny3aV3qvU
Cu7SG+vF2zDssi9ewQ7RrlxSiN5Jd9XRzctFSm3IDX70S4rBnrLsVgx/LzN3LtOYTXCEaFFSTzNa
OdcXnbEK0/ynMpKPWwFAdz+ylkOK9PQQ1T8KL7j3VXj1S22nSbuKAas2nPE18ep+bhNOhlvzcuA0
zj+hMMYfE+QxES9nsEDy+m/HyqQP0dsamZYxR8s4cfAmk+gKbMPGyMwoWOsdPTeSaEDMPgGzNpg6
uNfDy4xDi18BlmQh/6NzfwzmW8X57YPnQX8Jq/uiOjLJH0f7g+Y8RJn2YgfFTWo6W1rAAKGOjrlA
Q2yGt2DqbM+sC2frjw3FAyPJi37friAJ2oAN8v9A+bYY6XPAcSEm9np9xRO7emZSSEo8nkr0kDBZ
qI+h8bWUhhknuW6AquS5k7To7TXVmPnT1Vi0yo1n/r6+gsuIp/Kyshx4hTX4ZsR43oem7qH9MNJy
UsQEBNEwCBqArTgokMsxw3PdnPi1Rh0O7lMCuM4j3YA243w9aHwqkc3056Lz5a0fx1ujQgmEMvw/
N4OrWyYTzzokPsK5pEXBu5SGLiCejZWWa0/9KQfB8rqRCYcbKw2aaam4ve6YwmJ4tULYrjbGYiiY
3gLY8K02y5sjjVIpHbIbPYbUXWHKymnUryHiC0mT/ELN4TEPo4+D0/24/nMu48n5r1HPt7aqdIQb
bKY5OiCXsYUsSl6u1YZZEubMrpu6mLsej/F05UIW0IWGWVA2ZH+BuW3A87oj/ae2BRa+POyiH5qb
Lv21PXOql5dBhWRd5sbBvwntinCqx1jK6qORs0LIyhlXKV4t1Z5jNZjYRoAsZHUm9SNyO+FQmX2m
sYscBUw1xo3aoLklMWfQBQ9SP8coNGUKiWfFxgolZzGnQW3c0QoDbOdBlxlX7Fzt8KtqbpXwcea4
xt98/kUmczJlTR2FR6nYCRtXGTTW/UbTGSh+76Uvuf0lygBWSbedtrJpnveBz5vnsNbab9ctj3/4
wrBjK8zHc2aqmG4ojK2lZW6DJt0Uu3ITMxZP63zzz5NDjWScIpGiKxqvN+HMSt/XgtwGWh4zpShV
P7xq7st2GSa1z6/0WOeDe1V0vTbUsliNsYDUNDO+VKKznbUembazAF0aV/3lbIBur8KlszvOvOEQ
ArjYRRgpZLwBviH+R7htllTph9Lp9cWyWjJDsIPDgclif2usC5A8C3unbYy9/U4Hvr413H6n3xwf
02W+8WDA/T1TZfh8BAtHih85tMhMNoJiihBmlB5fDhK+snTWikW4TZbBurqx2013E98xG7BUXIDw
L5K0ZUjnujtdBgDoJHQERpFn14ATj1+Xk6pDrbcxNRXciebBjUQyc/T7uaA+tdmnNsZLe2LDlKQ+
iyK5XYBsiprF8cewK93mJvmpZ2uTB2W9Q/8SrMJS++bNRPCJ20LQgcyHw8aJRScrsNoOKufc5cxA
qRnDrjVIauAXSJX1zCG0dbRtLVSjY9+c43CciOl8yRRLx8EQpEKf4HzhmSSXNv170HfM5gO12JaM
Nsstj63wJmNSPSR8qPemmf2xjCcrYQCuDl+RbaIMysCWo2yun/VlcCQgginksfJJmC7ELHVASqxp
eOF5qlMsfIsesgxKtzRpRNM7Tma+Lcr4eRT8erxgo/AChc8LTQTkmgayI1Azke3/aXz7KYxg/cs0
0OE2M0JA+5s8/u0rKLSoUm4sY0l+7UEjX1/1RWGNKD0eAkS0nxxIsuDidscAWujTGjXV9jt6kWtU
xXamzARJEnypkbyke7LPY3sThfFLEoUgmuTWpaI45w8Tdw2eaRXWZDRqyA0FdwhUxBb0NBzozfM6
CtPwa9AdZlL2iTM+syGkLCMuE5l1bPRKews+bFUpSDExflHRhbq+sRN368yUEEMhOdFTyUlVxgP3
fbYPZMQ2u53R8dyMHrT8ri/m3sGXgQRAHreYNwCizbZYS/dNGZkhxFhpvPf0wIfAuqk6ubovM13+
CDS9vS1UHr3Xl3l5aqNREgoIYWyD99j5JU4ywxx7beAXBm2TQP0uw0ty3cRFFd2krs2DwRg1JFX0
2cWbmVm9nJDcUgJqgM2uhy3C4vzDhhb0apYTbCLLPjNnCU8g1fLypvAHJG1fZLdbgsKMlgFk7wxP
QvmxgOtjWc8s8dIvz00Ku8jrX43TgV3sVXjKTeuusKKNPjwDoJn53Fy+h6yxBKCYDtedeqKwl0DP
aytXAeDaR2+lD+1ySJiMDucaOxNuwYHZPPttA0Ea8WHu1x4IFnDdixadY8paASWXGa+Y2DPCNU1Q
CImoLokFBqMMGNxFRg7y2uJWZUK7fkr3ylZa1e+KyxDbXfaUztL5TRnVkJmgGEucskTRI5y8gZFu
HPa1Dj/RoFz0XfFzaEBFAgqYWeDEUZFj0lehN0CS+ZkYnSQGLbJKfWwAG/Xe9D3kXZJL2XOlPiAD
vvC/dRvqVcfFXO43USPELU6sCkUNK5OkWkHneqFuuiVN360B4wHvrP7R2IzVbf0rOuv6bFv7cmNt
nukIx/MdgqlfzLRKI2nz0sesvjH3TrOQGXthqPeh2RarbgUmt4IgG7HMW7qBq+sbfRmpz02PP+1k
n5PMtjO/hbVO31Q7ZWvujA2Y4E05k1VPfGlt2ZBVetzmqKF7UcEHtB4qyug7G39LJh0tHdd8YJTH
dbO7uRfK1KJOjQmLgmlDz6ic/c+ibsJNtTLX8nbOzAXDnIl+FLV5x3Ko8kEjLUauA4iXoMEOKqrr
7Fb9yL8dnoK1uYQ4fVltasBGu8oFRwON7b84t1PT6vm5lbSz0hYyr8/9jPfhpl1D2rO2dtfd4zKU
na9Q+JDXJhwbmY4ZG+ag5nATl8XcTZ8zMf77Ew/Mi7hlxgETzVpbB27/xrvP3DHat9Jce93ctT/V
uZfNBZ2ceHBj9DmxyZRFotU9No8rZd08xswOIm9IgGF2gPCZ3Cd0BOKX7o1OV/mYvszRgE+uWaNn
jQK7opliHbDL2zSMyLnZ0pZ07DHuPq6f22X45NxODAibmlil0sXjArtSeiq6bFtU0NYwX3DdzES6
cG5H2Egz04I2MrETf+mWjDtu/P3IKDuMnUBXXzP7OxNI5nZOuNpRXDCr+LkwjYyEBjgjmjNrukwl
z9c0/vsT5zhmaVsOGmsaQ5V8Fz4ZBSxhDEos/uOU0Ur6hmxsWrotcpdzrKyTsevk5IRPkHnwQc15
WK/7jEGF4DbNvqg6YDZGNBXtSavw1u/XVzzu2fljzLZRfNVNc8RUXQC5jN72YJYs+dYef4NSg/sD
EKP2Rwnz5f/NkHB4PiUdIGwBXumY1ZOjSMf7oWybu9yWmfKk1DD3DpnwFlS5qOXQw0QbVXxWJcWA
VG9UMTWc/461F8eeqfVNXLOzvy9EYYDSre5HBtlyDynrg1W/2XMyRFOHc7oEIQIrMBTKlsTh+Dpz
ljbS6Me7imGNRplNQ6ZXQ0BCY4SYJFZE6pbkyA7YrWIpvfjbbIkYg7yL1ql7XLZLpvy6Bdze5sx9
m1ygQrOFJpbOWY2/6uS6VXUUHBUZfYd4MNzIyXcMR8Hj+f1oajOKThMXG/pSy7aQfEAk8OK5NoS9
CWf4sGijWNrKmZ2/pLCB/eqNKnsIkOodKW2yYeaROLU+C/kqVafSzRUT1tcmZW7FzH4sMm4xncFF
Z+7VsthXejRzvaa8HfJXmdbSKIUpFmZDJjE0BTn5hWPdhZGFfvEc5nPSAlqZOk8bvETM4gBlp16s
MmHQ6gXD50aib5xRJPp6mJi0YqDpid/LKsJf5x6RHUJpHBKkBpXJNDNHOUv482eO5dObxahn00xi
GQ5vd/Eb7NdGWERFPoZ5pNIZgCyf9VUDMdAfgwFEBJcgWTksqnsIm8ZUBL2lZeL2m/zOvFFvpafj
a/edEcu5XzVGjGu/atybk9uQZ8OQ1j2/qlkf6aQFrrk3bdf5ZQD7CJbHZf3uPTgflbmw9u279JT+
5t7Mor+mAgGfBAAnCEg4INfPf0QpJbpvOkwdIHcNDZSd7tI8f9H66O36Qc/ZEb4HzFwaR4UZMMgb
WhgJj9bCb+tmozewHVy3NOVSCMSC2iOwORf8wQWI+BBZeJ6q0MH59jZszf+jBeHgIsaFU5Rr4Ck8
1ju7NR/B7s5RWs+tQjyXg9F43QA7YlAMu6Af9lXRzORXUzHydKOEI2lSDTSBWSP/3UDpBpNood/U
MGPpTE3HBLHrxzLR36DkeXIuQq6F5rrsDynnYr1ATqK9x8/wtbnSCmJKfQmf9Kp64uW9mm9iTTz1
zy0LeRayboFXJ1iulgrPjmTd3KjfqsUCxiCeitKSKdG51G7K3UfxANpzVPwv9GlLBnSHOIShRs6l
PbXtZzMcdoOTzdyqqQ+OMzbKubkanUAhY9DCoa/ijpUFvbE1q2AZ9Duoro7WzOd00htP7AgeH9ZF
7vUSxIOODp9gv41idSYaTj0vGDH4uxTB4dWy95whYyn65ng/NmfW6aZeV1/ye+0Lk9BIVsxhK+cW
Jfh/6jf0HJhjWwyqBHWH790EMRQ4M24/bYXJbOqQIMzFwgFjktBojs43QqPlg5u8OM/+hsGwdX4f
3QQryK2Oh+V1oxMPC/byr031PKg3PhCOdvyyUEi+TdGFqUd51tkH2vTFOrEjuB+cm5LcHIggo4TK
sDTdTv2UC4UQafyKRt+Tt+BuLokcb6v42TxdnOCLfs24RDvG9zyQVv7hrQmjJyP7EqXqjc+sSDir
Az15l09WKXim0qWVrZUYHFepBavitXnUbujNLhIIoWFJgnHXhcF45hCn6mhnpyj4Z90zytuOl867
M/fxTbh3VupOe1Lfi0XlJncU8q57zXQw+es1QoCuBkNtc5VP9EgEmavdagBmUyffk/bpuiFlzj+F
gGyb7UFLGKNCF9D7DqvxJt4OO8ChENqt4D691e4Ot8qHtIdwyV86v69bn1vm+ONO0i6aclEXWxiv
pa+ZdadazW1cN6soLGYOcNIQjU9D0SnfUQo9N9QMMc/qMbdtpOZBjYHzxza8lUb/lpfdnBz8tLeM
iTq4R573IiJkUA+qndjQ96gbn5cjH9eDq+/g52yX3sJ4C2czx+nbf2JROEUjTzsdB+3JX1XwZutk
zaDCwnxI7tVdv5aX2luwmr0UY1Pq4vafGBVOj/WHqZJgNA7T72AyoYGLIE7gtbw6lAlTsMUf6Oze
JRMY6vBv3nfA+f7fHptCx0wrQweGDoz7ZeHWvMrDAdJz6UGavSGTudmJJdF3qqQunGbcW31V7LJ1
sw1vGaG9H/U38vv8CygVis3RWzGHIxyj55X9NYVPRzBkbe+kGO7CkTLrqYGj6vr9mwyn6HuMXU4g
Z5bw0TCYh83SjMpQnhZPjt9ua+/PIM3pnE55JxJiVOspNYDDFFOjJB6yBqw2pGVLCN1h9o03/goq
fHA0R92FvhhGvgPIVWd7fXkTt96RSfkMsJ80IG3BQTs5GKhFjRsYH6CvTJbH7MHzf9qzMOfpFTIz
QDXPAXomvp3RiQXOE2GpXHkbCEvf/KeF5FaLbxkze6Ok6ixMaHJtJxYF5/CCMmEEOOELgTJHhm6Q
cSxcU4FwGw7I69s4gZrhtXBiS3CT0Ed3hbdVszBQQl4MS32FJMG2+No/xrft0vngMbyEon0OnTHh
nWOpnjl1YqhzURgbmsJqyxidFhh7IIRoIfy9GfyX64v7LDgIt4wZBNCJVO4NhSb1+aeh7/TAMEYr
Fk13dZlDWbrU22Wzhstqb4FGi/IH3ViPSrnp5rgcPg7oVaD04zYf1RefIV/Y9CGDvE9+1A3JQLye
R/RPRKDTnyiiA4o4rbKaAULGIn/KzVOcwFJn2ku5eRuyn9e3YwIixFn/3Q5LiHb5IVasbBTHUTfh
PeQ/W2uVcshwjoNBmKu7TJ7wiTHBiUslIq0C97AgaHiL2CHZiUomWw3j2/VlzRkSPLjQlGORKbDn
GJnxqtXpXmu0RZnOPM2mrYzffNZ0CRscwDUlYYGVOoZXXF4UcuceYZe+vpbPZ8qlx/41I3zsnTA5
aH7CroUfKhoh/gq+3SS+7aVH88PYjk4KmKyylgkVLNilezdS9/IB8fJkX89E2IlPFN7y96cIlwfG
rBjNPH7KERL94PDH6X9cX+zMlorC0Vmo2Am4CMj+q2KhNiTBLfypZvL0L8xYJIa0k6kSfMb3k0TU
luKkixqjX1CTzmD5TnmyLSJIft7sGinjmWx0clEn1sbYfmINLasutX0Q60bvQOtfLAz1hyqlm+tr
mjybEyvCGyKqj31iqwDP4Gq7O4TxfdXNtQVHT7vwxBMTgifC/d6b9RETLX1OXS5XFXw8RlyuG9gJ
jyokaMqMw81tneBwR7C6XdOwdbLPp06RtiHza8kcrG2qAgIk0FFVPuayxgjr+QnlSZ3lhyhkvmDR
rqRF4HrxY7Am+rsk8H96az+Px5qMvKc2Ba/wbTWrQ5VXQ7HslsMyWforc1eupU2yarfa7rpzXAyz
0os/W6HgHQMqaqpqYU3fwO9PXQJc0XrErQczQXHq43W6LMFHYHdT61jG0BC0UEz6w3NXM6oaKwiS
DrK0VY9zIoAT4L3ztQlOYilQzdgh9GUGYjJBnd0WQ01b5laGhbZdUJNemPB3N8oA5NWacdDJZAnM
oGnAMKeDWhI+NVnlNKE8PsUYefgCdtCLt+DH6eaFrvZUpy4TpPAMMDwyixqZ9toT02NEOIkrdmJV
MNWNplEqWXQAi1I3u1EfzIWxh1fsyXqcAxFOJr6nqxUuSqYcnCgx2GoZcmF9hWrSLcnvSoWOESJn
cCXhwvgCXci3dg5NMhXeTi0L1yWzixaCMri/B9/4loXNbpD/RaPEYTshOHAMx+BIz/cziIf6IOVU
mxK4eSUkWSojQ6fz98xVnIppsH5QGAfyP0acczOSgjxeyjQVjC6HH9XvZAmroVusjO/K3thHN/E6
uZNnQMnTVwTIGyURMmv89NymOaglszK4SrSrf+RrCKdBjwxfIAmenWqeKoeMaqD/a0uIAJ5aJqEZ
8vyT96hQQZ38H/3jwTU+GDT4Ot/Om74IFgN48FLwrBUbpmkhh4lqsbrugdRnBYz/CXnIxzF+R9to
lW3mkEXTwfvEouCNTmwXjCaRCElW9lrAAttDju4o+wERECPZFNBAOfWPo9JDLOxsnfJhxofGvy9+
icGG/u+KhfNMNa2mAceKy1W3rJ8PT81DzIw+aD+KTsoX5S75nr/NVoAm7+CJVeFk81op44pWEmWn
+FlZ/Oy28HK56nplUBFhPt6dWeWcPeGm9FHJeBz8sZ+r9PbwLI6FSsntXMVtX1NUKPZzSM25kxX5
VHRmXwP08nho18oi9dDDMBGwPNx19lqW74Pum2W9J2gAKtRNYqedWfK4gxfnasOqyqgEk82GEILg
MfOiwmeHIUPdq4BUvRD8dL6P1NdUzVyjnyHumP582TomqZWOpaHzwKDIlXFMx7qazKP2dwDB0Ebb
esv2W3BvvsOFzStiVd3H61lM2/RK/xoW3oKtrYdylGM47BdWvch3+dpf2b+rfbf3bjsXcr7VSDLR
b8ut+TbjV+M3+XKX/9oWvtlY9aoyxHY1Pv7dDD0+Rj074PeG2/wpvwab6wYnb+vJJo9+fvKhboJS
lRBgI/o6iOfqr4392qOIbM2e5tzCBPc5ForjwwUE9P4O2QhtXW/iN9DrrvXkPx4e5/u7c4cohEG6
UIGRZNgri2c9qaDkRpXIOq4ivd+0EIK3XjyTyM5tpRD4IHT3/ENttAspYCIY5fYOlvImOWyKQzdz
F6eTnZNjE8KddGTEtB+rfPqmXelu9D7GHnRUFvn9WGSPkT9Wn697yvSH+sSmEPKaWAtNK6fONzbM
80dti96B/DDszTU6eHODgeNmXd4DwEwQoo1DFMLl7yu9coLx8tcgAWrra5ZCIWWliwLsUdrMoPgm
8wKm8RmZBSrIMJpwdHQPZLkecxAUHVbdbbMbp1548oB6s76o3PPrWzmVZuk85XjdM2/MzNL5pYNe
DHJc+l0LW5OGt9AJ0htfr/MICY4EOZfrxqbc0oL3iHE7lZEUEfRGYgopYM47Fcbfb5bcr4/IcDVm
snTgcLxuajLbgekEuiWK3JfzUM0QhWUytutLYNU1bFiQfsUu7I0b7Yfx5qH85s59iafuua1BjkVh
llEpEapUQPsUmgoqY3H6YRaPgAYp47/BSb9U4CiG03Gm5jV5DcBFMQZj6Bqjg8Lh5bpkJzAQjlfP
3x724wJHhIq+/f94iI9/S7wFuP/48YP9i/z43FGyQFMAKWIr2qXP6crb/aqXyTMUS7MzWFMuCZxP
YzBKARQnPjAah6MrQCUswgYpJeS5OstwkT2dccYJ4D39F5lJOV4zZOJinydT4ySqx2m21g1eE/DU
796b81Ax9HtwlfrRXtKTWfcSgiIA3Kr7anZ4/TKw8AMgNqB1L4O9EDGSh0zpNfXIQm00Jw9Es0D6
GakaPDThcpilAhgP6PwAsQb5Fp0DJs9grTg/QAinm7IazLG2oa2d2LUR9F477kibaCLlAlhsdqBn
oijrqNRBgfDauoqTCl/aMDSM/BPYZN8dv4Tb4yq+P4RwRkRrZzWOrkt7h9lBagDj239ENc7V0sdF
CYvmB3BHoAU1TQBP54uOM3ihk/GxWqjHbzVjg75Vfjla6S8Yy9ceSvB0pBF01udu5qUPw0Y6NtYZ
YwZTI0Y6J9f8ITl+QjIaylalG+/h+5FWjWsvvEW0zff53Swl6eVDANgJIY+WvsN6xSva+nqfobbQ
L1pEQ00FVc+ZoDrhsAz/Wibuaqo4k7CbWd4b6GagCnjw09umaRA9TZEm7FcHaOm13JwhpZxcz4k5
ISGs4cF1zCM8Jpr+4fQfx26OVmSi3seOnVgQ/PNgKHWejUwp9AefDuo2rfObUYsoqSAOir29nIGm
KV6QF5z5Ok35x6lhISVUtaoutQjD48u0Z5pCBfUXb8bkOi8X2heEa6EDno+tE5/F8xUL6UWuFr2S
Zv9jOAuXDPEiPQ0oqlwCsEe7z1nNx4E5vxFSxBLkru15ETKF4M2t0ndLu75tUIAsjdZVrWzu9qkT
t57RWrxU1xhIFW9fIVmBD5UL4o2fsC+IAe1FDBuwQ9W4l2fn3yaeh2zqib3x95y8XMxh6KwjAksQ
4bn6Xh3FSgdzX9jrX+Mb3IdjfhEcbnMLBtXZasNEWD+zLd5JyLuhmcb2yI2rIJoeu+Fq/HZ1K2i9
LYLObFCddqKT9QoXU0/sUuos9ncckytQ47IfC3OnfA43KqvBfgzNH/NksbNmhdsaW2nlQVH/H7O2
tvZYJswy46VByBJ1M+MPVDpzGfJElnV+usJdzYo89yqb1Sa7cIu0mL8CvrQ7rrs/mTsXkS4zZGyR
PFLwVCyV0eZzT4p0pVJVHmmoTqnhMkYvql44dqluqmOd3PoN+j7XI9HEB1KDw4r8UYGB5OKqQPqo
VE0Jpq7oTHQGtbdO9p4sRN5QNTTe1LqBZyaolmabvl43fJkso41BJgmbgKLxHyEQNZWTt/5YJQsN
BzVVhM8chKQtpDXMNWzz94Dg1tctqhNXhRlHgzcVMzeXoIZA6xgfHUvKIx4lcPOH4AFJ4S2PHxTv
0vfgfnytSktY+JAP3EJx9WC8ogA751ATsR+mkRHxo0NVLotAOK02+lJDlo1R9YONdEr6ZirBGzih
OajIRNg9MySEXSC2bVAh6gMXmv2OJNWiCqKXofqR5t+cOaz+Z/NPyLTGURwSd5n/XmTTZRzasWMS
h2DgX7f2DTlsQ6Plt4yOJrp4KzSgRqzIOETuJFsGg2yoKhADLin3uGW+CCw4JGaj4+ReO5rxOfAE
h5IQHYdjVed8e+ChjGnGrPWP4/OI0sm+qr9Uf5P94LF0A5PKzKWasgq8CjIdXhf6BZn24QDRj9Fx
wo5UMbhSBPIyTyGPQvupmjE1ETDG1cGUPo508WfPAwbw5hztCcZjIs9Et7nOX73Mbx47rdV/WIds
5gpNZGSI30D/pIETVy8SQFVtQwt+PdqWZbSK+z0aaMvrl3SinMRrge4yPJKmbYNIFxakNG3ZNz7j
fd8dZ4G+aPEY3wxb+dF7Aa6BME/8Gxz8Xn++bncqHJ2YFdFEXZhTCglBqXTFe1x+kUr93gkrAFbP
fvi1ne3TTXnIqTnh5W42vd8XY6oeHHF9nj8lg+WQsM9lQpdo1HF8knhHBcTCTYTdtPhcNspYu1I3
aJmC0izXx91YH4hnLE15Bm1Bppl49DDwJxgy0jLRioJvs2fbMO0grqg5M64xtWcnJsSeAxJTZmvK
mHAkJGrjO94GCwhb/oWLn1oRTqZFFa22KuJYYIO9VvJNbUhz2f/UqZzaEPJFn/dqUjSsBGmvjV43
3wc5e4ATaJOX5tqOSZDNqvxltfmuyg8zxqcCxqltMSLWZlE7KJhAtruPgWNJWuEWPDcyrZnZycmr
7EAn9lk4ZXhS+MQXx6w4VtANw5tiJK6y1t10q9xIbksZ9Zf5q3w9Pvhr5/X6RZ52xL9GhY+eWRiZ
FKVka17noGG8hbxle93CVLpPRRF6J+ZBnfGjdx6i6tboUgvdxoX8VC219+SxRMhrUQSwOS7s3/Ft
t2Ku10QHRXFn+VkmlndmW3CdGjK2octG20jdZN2PQz/XXJs6tjMTgoeocGUVzQETI9ixWx6r9cjw
77jeS/dhA/J8AvT4MjfrNOGWZ0bHdZ88oZQ6kBQzHUnYUC0KdLpd5bNZouAmP18/vckNJBRSJ4Gc
66IkpYYeqoE232YECZeteQvMdiYUTm/giYlxrSdrQcMWIjcDE9USKpbH8Cb4NY4eZNt23S/TX8qf
9mY20ZlblnDXYgPu7TKIqWQY7yjm/aj84k8nqXf9cLjpTbA+dO0CSPq18r47ZJuD+daqBarg0urf
bC+cOiaP78uCWyRZRdofWLvi/HLIaJPm23UD44dEyDNJ4f8aEBxFqoa8MfvRAApZEBgv4obmehru
DnK51CqUcKsPW5+D9ExtL1pdI4gVqi6azudH6sVVElc1snVtAPEYStHeP5/I5DVk0dPSIEkey8GC
iTwoY7vJ4RQ+eMgHtAz/0Wzyfw5GFsw46MVisER93eDRpzN0rgqWasQCaUdWiFD/N2dfsh05ji35
K3Vyz3ocAJDs86oWnHx2ySW5pIgNj0JSgOAIzsMf9Hf1j7UxMl9XiK4j76pFLiIl+XWA4MUd7Jq1
GSQUdQkh8NB6+Po5XdbWwG6ACijyG5AAgJZu4UZMO8xHZhVoYyXkPqaKq5c/O1WXLoNQ9tAbfj/2
wL2gWBAZ3hXb82d/OCSwjb4PSr5geFLZMhrRpJlD0BQa5j0JyJb46Jl71ej1r5ZTOfmWB8XT1xYv
wkdg2jDMA2JpYwZHLg2qHMJhPC6pE8Uvgn43lUMZvY/cnJUTndI6fW3t4h2ADYuCoQshMsZ9llVt
Qiqw9hQJCDohUxcI3hMQgdVezsJzy81t3kGbchQSeEKK8PJr25ezccB/ghcM3Fkmis0XXa5pgsxf
JkcLLML9rQYpr2GKILfbrrOUb5VOx3IxNMpM30yaVQ7iGLAGekZ415jFypQQJq8rTzSdn/GdFl47
2hcp768vh9o3psxmdvPFoVNGi/I6GyynjIxoq0oJ7Q0FysolqcLAGni30pjZXvF5F3eXDnUKUMPN
HQbQXSwffmLEEyc0QY2xKd50NdxCr247cCjaDqldul/v/0UUPBtDes0sirrJRXdMVobs0HExnarV
8oDUagjd0MRYZ9BKvfIKf7KZc/0He2kYKD8s8b6WlfEE5JVQRC2jIdoC+T36gqRp5Niyaxu3ZRjp
A1sFsa4Bt/Tl+wuULYHECoQLdMwlLy13MdSbJdhoQescT/bZTqRdbABGL+9scGWBIddWJghJZFkn
oXGZAUBWDxDwcAVTEunSiRbglodeiXolpL3sGc5K3iAgn/2ZfskVi5m3WYAuM5zORuuaKN2aZtpD
GMWDK6RQHQNsiA4OnFsSoFwxNXID6MC2j6ETI4ttHtmeVppsFSXm904obpTyZzNJPN5Nw5Uo9fJQ
fvymizi4YXYs6IRvWusPcUogYUiRX0CmpmHiyq58bgr3PTpPcIDLLh/EPaHAEMMU15XBH+JpRUNw
/M+asiMtr2CxLjztrycAnlMMOMyMuYs3PGNZDsFC+D4p7COV3a1E0xOwZbmnOXuPoHuV1dU1UMan
KwREQgNlDiJHa2G0ExYkzSOs0BwlKM2b0id55UUcrWE56ZuoTEASGt1Btd6XBCKraZb7BC9ll+du
pyIo6Wx2o5Dmyq1zeQ9gMzBXNxdLkIssO+UkHTMFlEVgqtcFco0oRTduHLdGGRInV7ogjsBmDVXk
VdEXV47XpWmwzQIMwLAncEbLFgu62XWkD8A3a1l007MIOnG03Oc6DTo1fiqLcjeW1Q2A0Pdfu7/L
5AulPIwRgVEICmvGBW9qy6iOt22kTl7GqB623zVm3NF+OKZh5Vmt6laxvWtr8EWbb7lVP3RgWsU4
WgnB2uG2hZPWzCttysvDMZPigs8FLhn11iVqGMpzqWphGB4V7O8dOq8GAUkmT12My1y5ey8Ct1kF
aU6oMTeKEerlRTMNGMDI+woatcmTVJ5F/vz15l5+/swUi+jTwET43DL/GOUaRpR0RphhRjo0NHj2
0mjbjabF/8GN+dHQ7P9/y5AmjBWF2oh0GSlK5NnteGyH/qwXNPaNQb1yPV/emDAGTUM8JEDW8Zw+
GuuTMe1yaMg6mUbT3aSx8LYB2dDKzMk1XovLFpUObi2w4//qBqLTsNjBNqrsUfTgpok3/aOGcRXw
JJ1D75WuDJ/OvbhrmKPLOxpqKqAnB2MZm4nEFp6pop2EErLUHYURt2xk5JAhKhxwVG2IAt4OEg7X
mFAu99Ok4PlFXG3gqGCRH/dzFGE1zPLc0GmMwc+uKkGRhTLQ9LC+4usvM2n4t1lEEUpJAKnZy5vF
ag0+QrbZcDw4GpjZGt6wTkBNwt/UyG9c1ZHvV5lUP13fb0bn9/23w1mKEVdXCqPhd+1Z3/L1XP4Q
rmo78VFzwSWpeFfT98uA5+NCF3tKp7QQgw6bjWc66iNqINxP3B6zR/WsZ3rN3qXLgjmEKlAWBUH5
RWXOpAOEQeb7TK31O8Lz0i3zQXhWNhjuKNkYfO1XLnFA83P8zd4iGOlHXkLJAvZqP7pF+2CYgkK6
4bA2hJ8Gig8KQT/mzlD4duJREIpNrjb5+ek/AUD8+ioYgMA1PmOv5qf/29PVhKXJRkDFYm4CNjON
zzzlZTndS3tb3qYn5apS36VXnRf/L4uL88S6TG/6FBZVCUA83tCy+vcvxY8mFscnjWuuNBlMaEpg
HdEt3kgURvwZbwSGcTq6zc/JL4NoexWg/vlJ+tfiFk9W6LKtqhKWe7fzonBVNafZrnC1rfHTMAJp
bBt3dPLzNcd3bVcXXl0ndOz0EHEgySC2jgYNCibe18f2MxOg/QOfvvpLQXbhW8Na9rEyO4JWdJGT
R0PiRJpa+V9buZylwIn83cz8NX47kWmZqEYxv4zo0ZygnrZl3rDtPdWbAXHX3vzL+wKxIm5B3N+Y
xAM+5qOxCIXWepqwbbwFfUZPoVp5kFPk0HDPJnploOozT/q7scXK1LKjJBlhrOheEvAiiPdZmevr
7bt4SCjBo8KEgs/MXvxJOUIXyiAgaoRh9peuz27Q+r/GC32xjl824CwJFCjR2F1sGsD7YlB42jtF
icm6qake6qmBsiFN4msh3jVTiy3jSFqNMcdot2V2awsI87hOXfVa9H5xChYLmr/Fb0cOzAkhTTkC
klGX264Bw0Co6bEHAfVjJjCHOoEE+8pz+pWYfajJLWwu3GCm0lGUs4QPIG/CMdCFT1xUbLd68Kfi
47Um/Ox5LuzpCORQPpihn4s1grMfw4UF0rW8ZrJ1uRZnjtF3QF1KYMYEOI3R362sorvRcgnM39fH
8tPnOHN0AChJIFSwcE/JAF7bJgfMQSS881KZxkEVE2uX6z274v2Ni+Bh3llTw6QkgrJZvuzj01RD
0sbTTDhmt1D7dajtqP547jb5psHQNOQ2QSYOtqEDlDOC3jMerZ2+VlbkJt9BWMabqdrDO9NTd1cv
h88eAWT4wCGCvAi8x4v3ZmhAwZQV0NxMW1emLsW8MYbGVwz4XzA737elVz6XoL8J/gT/XvN1l54V
G4P6KJ4zIAvIUhfReClwslEkAiYlmDVIc0x0Rk/EsVfd6joS75PFIi9DUZ0AWwThosUTB4pKE0nF
MFVUYTBNTr6RU2+wo+MANkmhgIcmvKLIdXH3MnQiADAGUzakaS8E68xCNXurBtGAQrMnxqDLm4FD
yPoZVv3r16f5Ul0AplBjmPmKQRh5gaNG3sG7LsLLyx9bv7iLMlfz5oFV5ZFKd3wr9qqnr0NXe6uu
xuOfrRIm55kKpDoXb1KeJ0OvMvQKxpboYkObiruKZVZ1kGSokjtgjRWF+/V6P7OJRG6mLsJ/FyQ7
ZptSKAJjuT1KrccmTsLXkA7GhkLqYMsnM7SuuIvPvCMGfoyZMhkFxgs1TgYy416kwKZRp/NmVenS
LQ4ZtJVNZI7yfPXVnI/+wjtikkNDcwZQ8cve/BiGULZBhwbj1aoLZP7KONqnWbwx8q854k9uaJiC
H5jV2zDTtPACGjcSLbdnU5G6HlPjzYqVH18/r/ndulzNv0wsbk0wmIzKmIEyr+uKKMiBmFpHonng
/XQnuupHb1srq65vyqj5k8fhv16H/8Xfi9s/bdT//G/8+7WQYyV41Cz++c+DeK2KuvjZ/Pf8Z//v
1z7+0T9v5Ht+31Tv783hRS5/88Mf4vP/su+9NC8f/uHnjWjGU/tejXfvdZs2v4zgm86/+f/7w7+9
//qUh1G+/+OP16LNm/nTuCjyP/760ebtH38wxAz/9fvH//Wz40uGP/s//5uPsnlf/sH7S9384w+D
/R28kOhNqcADAihmwVX27/NPdPL3X3pHFtA/6JfAW/7xt7yomgh/pP0dDTvUFRBto60BoqA//lYX
7fwjXfu7jRluxF4aRqvmKO+P//liH57Qv57Y3/I2uy1E3tT/+ONj7IO2PD4DE1MQWgNvOFLf+ee/
xT5dqFIOfi2gslnjWgM6J0W6lWBy1OHKbLte/bYvf5n/3dzH0/+XOUBdNZhEp255B8kswtDbZHK3
lfou0uNVFl6jD1+05P7HBuZNcAegKbFs6DJ9arrQtsC458WbqXVTyM7/DEHnKpybwXmf09uWvVbO
FgvcfL28BTr6l2302tCunqWfVDydj9sZcdmOQx5y15TfovoGchFOxOQu5OeSHzkBL259SpXStcer
428fYVQwDVr2maEMiYz5CZNdkkR5PiowreQ3XXOKclBzaslR68h66MK9ntKVxb6n+nT6es0fY7vZ
LoqvQCwbZC59X/TPWRkyxLF64lZlZjkxjww/VOrRa/XWuHIRfQwq/jQFoQMdm4v3CJQUH3dXgCEw
4y1M1XL8AYSisdeS6CzU4SR5eq5sYt/V2dXg9ROrNkyico1wBjCnhVV16EqzEHHkFhOPNahP6z+S
sEXBZEg2fYIQ0t6S3lRev97WizdlVp2C9AcaSMDAXxATlpqllMnIY1clE+Tx9FgrXrWk5CT42s7H
y/3XnuLYoFCLJBhMGEvk+VT19dCWeew2VuhkeuIPeuIUar6rsmtZwOWSKMoHM/YSgJhLFQsWR8SU
pR67OmAAqniJop9fr+VzA4j6DQyezu/+x/OR6GZlhIoSg81MrnJQoLlZldX+10YuzztWgTKsDl1O
YKmXG9aqlkjV1ohdSNTZgSYKEAsz5HAmFEuvnPcL5wz4OLDMaD2gpwXqgcV6NDDQkqkdYxejDm6V
B5OCnMG+C43IaXJ6ZV2fbR4BRAVdG/0TcnJTyREggdHK7Tm9x8t+F3bs3z5rWA/eI4iN4QGBbv3j
81F6DJipA56PwXvl0BhKnaz7qK1fJkMMaRAXen339cP6ZFF4geaOIFwGZkoXFgFkridVLRMX/KIm
h7h72AdZYYVXzHxyJmYOIAyqA1x82f/LFM3gNYfE+URBZgRlBqMQDqmuVV4uPRHFpYmmlAVlDKAr
Fp6oUaUGDoomcWWV2szB2ByKOylTyItmF5w7JB7opoQoc2QRzAB9vZWfHEZInYP/Dicf9KVLBBMz
OUltYmKN472SPCjsGXLPp9E4f23m0h8BNETQRwXh0Cdi4Jo9dTbqBQkm4aQGuobYAFRAKerutTa1
CiSfcRJda9l/DJhnH4icfO5azukchkYX+5phCF8d2zpxFZZ5o1q8oLrQbNCxfNHcujhlPAWhiBnX
V3b0k1MDzmDUKTCHjHtzGaiYqVqH3YzwTLvUL7UIxFGlutKt8EpLdvkSMAQiOP0gUaAzn9syKIk1
RUeHCk9Ojly54e2IxoIu6yuxz/LBLa3M3+K3SHKC5rgBomC8akWpe5HBTTctJkiydEbpp1nVXnEm
y91b2pt//ps93vS10XVYVRgdiLabyke9vP/6LH5qAt1EkG4h3L5ItmUriWhtmBir4wjCzMwSDvg9
rmS7y9OHhaAqxHDg5+LcRZ9ZT5I2iXMVbAWU93tEcb2fSR7+7LNE209Zr/txl5JNNxlx4UQtF6ev
V/nJg0OVBiNY8xtwWZwb0lHLa2tEk62OVlrLlUBLoQcMJFGGaaTiShdz6cN+rXaeiwA+EF2npUe2
aG9QNe/QzpuqAVz8cVhDhyCPnvK27X0ZDsMeZcT0IONx/P71Qj95nBg/AqgUbkoDHm5xYuhEkG1A
Ox18qJn5I9KNbiWHPFtD16d9+drUJ6/cB1Pznv92OOOxynQGgTB3KvRnNtpBOdZXDuenG/nbahZX
mwqB4wgy6dhIblt7IVGML7r2VLNNk6ggR8rJm5IBVfUfLOxX/on4B7HwwuokkoZiSALuOew1Z8BY
yLaoRvvKIbl4JeD8AVXVkFLMKzQX22ePrOmUWK9cqkMjIhTFE6vRXAiJteZ5dIMC9UPXRqvJvAa8
X+B0MaQGOW/IiKsAdYJuBmTkiwdX1mnFI+gKIk459525G4fiXAz6e5qWD9jkc42LtWkiN7PTp6+3
9uJ4LkwvjqdlhJXa1l3lFvaTbdaOkr+CVvuKs1lgMi4XuNhawDESopAImWheuVMoAkXLV5Fuvdgs
LJ0C/nvMtBWRxLOZ2Co1isSJhmuXJihch/xKT2wZVPzabqiDA7+L/JUuI3bWD53eNHjQRmfty6jb
1t24rUS+N0SybdXkx7+/xfOrD6AU/BBY3z8+3bLmZmuMeLoWk3tR8hXomjwMtlzb5GUuPi9rHlim
OMTAwi6Hs2xDIWGHWpvL9fi9p8NtnNhbWYiVNenoMfSN4QEzDHJfe9gUyCm/XuVnmwrAqIrvgJFi
fRnOJMLs277RSneKctI+cLsmRWBkcTndNijxhHcpMQpMbKedpHdfm77we0ggMacIx4D6B9ys8XGD
2aTFsmi60qWDtdf07Cch2ZVneOH3ZhNw3hh7oNbc5/xoApS7WQGsHfRqOvshVm1XHRO/5o1XV9oj
V8SpCcd/1+ktTOofTWaUTCFVgKhtMqtxpqTcTtm1WOPiFl7YWOzcYJEIefo022i+9wU9tSzalQwz
LLpyrUQGb3rhYZFVovAL14rCDQKQxZuA5VgASEaKU7FSdVmJUr5XCnUM3ZionXkzqCijOYqKDQ6a
YZpUP5VMEY6GoVfEBqrWQ5KhboDwdSattG2v4ywEZoWxZLqjpfKjLcm2TNvS182GvxVGwhyBt29d
gU/3AESd6XUYCvdIHgM+akP0rSEs2RnALIKM2ngDRS0E4Nn4AvT4uR2G+6RQPZj9xjprJclbOD1k
VPfHsfdHkh/SUXEFQb6P6Q1F6qek3yvKqrJ/sBqMSbx1jJrvBiXxiT4TyCeASlUr0PF45cy5UbS+
WdmrKV5z41zOhOloHXW09COz2NUYmcsr5ZyRe63D1FJYbUkEQLWG2rfp6+mGxrmrqfk2N7RTVFUe
+MoCq7EcdOEOiWJ6tZ55jEV+K4qgGAzios5buFHU70jJjoUVrUPzsc2nPRSE9v1Yu7IXRzaahpvS
TAXR4ZA7lIZegXElF4Woh7DJ1qmB/ylRRomFUzPTBe/Qik+VM9bdMa/Xui22NHxo2KtQoqDP47Oi
mGxT1MOrPdBXinoFGcQps4aVQqUjiL6mEy4bXlV7M0pWhjBXMYvvE9E8gSpho4fSJax29e6bocdO
LoRvopFH4D7NvgwUcHqEvbHCQOrKpsBpxInLAP0PWeIMpN8b8mesAAdjS6Q3eRoQOzv1RuOPgOmp
UYNUGQwv0zmMmm2pt25pxR4QkQcNsHrRu0O6gaxq3TnSwtS+8CFqBhh8RJ1J3GGcPutdWmL+ddsa
a5DeQ0gwdjQwNkhcb47RJqsxPmYhBm5eopg6Vu9H4z7qwSG5Kmynrp1UWWtx0IKauCalV2XcqYpV
mOVOB1Wahj/l4m1Ib5V4BZA9rkXNBHm/Fj+MmbolmXTVHBwqZrKKaIcv9KQk3ZOZaa4sK6ctOFBk
kWvZ+yp0VTDpxCsbWjCRY5LNwLdT/VBVIJFnoaMOTp7vJ/LAlXQnwSXc1c+Fehqo5mFfNfKzD0Hs
aUtXqbcEZ8HyUnWPgfONEUdnMIG4Az1Myi2x1428C6PI09mJdmBar27N9i6dblqM4wyxEqTCdiMe
jZ7AtEA/HAxGtzpTNoZ+joefE2udOC0dTfsxyU0aTt6orXRQXpRTAQjvo6T3SffcjQEFm4qdA7tw
jjszIMmB6OeJnIt+Uw/DA41uhgnSdgEzPQN0qONDJQEXUhOP6YeMb3qkFnb1VEMlI+wwIR22W40D
emCmeMCs3lg8duI433RZ0IMqIRs3qfgWQtRZnTZ5t1HjrdXcijbFxDMoOnaR9cPU73vjRdGcAr9v
JXP6QnZoZyChr+2nog1gX7fcwbrRYkCYqj1rgdBCFZ7iX+o+kjSAoji3cKtgzoJuaBbE7SqLg5g8
aODnfUjBSRS9dNSj9iFrjoO+ReJilIlTDijKZd5A96TOHaV7V/u2dMrQxJCvHb5qdntT0vE9l8xF
9/ox1hqnUQsWpKSfgrTtEPp0PrXq7nZEaO1XtcxXoQriz8YAXQIp59Z5vR6q9jjGEIUzmFPqtZdO
yVtnAUVg4s0VRDpDNw6rMmOr3ozWbUIf24m4hIdbivlOxxrCk60UN1la3ugp3rhCZadJr4Iyso9d
qHSOLuoEY4rhK4vYqmwgYpoDOz+RfRKxM2sjPL1wXY+65uqDhiyYr9QGJ7JQgqqrXogcQrirLRzK
Rigl5la/tzr1eTZs6txex/WxCNWbtN2k1rQ14kDHky+mrWhvCKQUoFqSPKDiwm0D5xvcyHemFYAU
qY/WJog6SIiKYeWrXZDaZylWar/DoHuWBvQloUF1GgbhAyyZR+sckLEMbjpxePOq1ThMyU7mhzzx
cU8IerKqx6p1lWadvBRxMGbnWnE11AVR+hlZ4pr6FvGZE+GuSjM3HtYE4hy1m/Pj1O9w1KxirYBT
yNxVRQA+bmfIAZwEW4rCV3E2rrjRBJb1jYn0B+fNPe27I+/eG3wNiQi64+AdqMuTNvYHPcxWvT2C
TQbAz2riDu1126sHGiiFOaJ8J55lBomEVL1vyOiNTKA0JB1a4myqTtSd22SvN6NPYsCiMFiiloei
fzaSxyT5FmqnmhzY8CaLVcJW4DZpxKqbnd1tN/kCzhH6Zl1/HkYc8tLNCQC9uBN766mm65o7dvqW
oQJhR66SvLX2iXSvYYQJ6/ihiraYIhd8l4jvQtulaGJHAqyq4hu3no15dtLBNKWT9BWO589ockfr
J0tWE8ZAeuGUXROUIRhentBucJLoTp0CYhyV+l7qUEwIXU4BgwVjgpv2P9GMDFnhFVV5a/MnOahB
hOn8enrstSOxK4/rfIfs1ktia58Xmm8TXJJK3T3k+dC4gDTFUMNKfqRaG9R97lWCOnpsoK6iS69F
Y6MsjUMfC1/rHrkQXivqb4zfUXx78B0cTCvdDAqi9fIbiVNf60OvSU56PK5NtZrPbdGXq7S4MYpN
Em85NLd0hqGrRnOa4p5msaOilIGe7zmUyqNO+bEftDum7VT7RdVuDHIYIb3SDHSt2RiTl+fSQksy
l57Cxhu7j7Z1GZ/Rtb6NdXsX29lmHE9NAz8Oyv4RT+Vsm82xKsyVHLV7YGJK3Eff+0xikHDyxwoc
SeCfGiYTnpa5VvmS6WvDQrIeHvPxfiC2axo3pVa7REBsstjaJi4C1P1Tjuc3Wl6WvnUU8hJKhHMF
nG5+qPm3VF2DjYimgQyDUim9rEVUlN0TBTIbPeBD5fd6Omry3BsHlr+E4BYUbPKEzgLZQ4ZIgR+J
i2OliTXDKO9If5jq5Pfgw6ah8BEKNdlz2P4AgH+PBvEqLfeTFcTKfR9+s1HYGDE42Q6VVwDUMIId
flTJTQa9Q6cb+HqytM2YFCeGYZ9YGwLFRHSVgQWrhhOajFUfHZJQemrHnNqobzDLv044Lhwp13GE
QXDbdsckWQlS+LFF79s6DJSJcuTfmqc2gNrwKvxesb70lKz0LJl4faZtWpV5/RyrYMcKhAg12TYQ
0tO2pAFxUv9igBjQEmI3hnQVlZlLJRzEqPkaKbfRmNwbE6JdCBlWWbrJhvwbm0zpmFm3RxX3LiKP
VnmvTBomZpNA62NPbcVemPyusnoIO5H3NnpOcQ7lbkqpNyr2vslIMAr9oIT9qo3UDW9fC8E2NDwo
Q+81ReQNdf09Lk68N5/SaNdO5X2KNl87zpdA49eV35aai3DC6emzEaVQxUhcDF6CgZPJ01BbPoQm
4VfOUQe8ulKfR24E4EV8yfv3KZ1cK60dIMhV6NQYQWSWd5EFbjCEozRpdqgBb1P1SORDaqYIyqJN
MnCQENlQ3cjgRfUy90KbQls47b5bVgNFmk67G/uXrmo3LdmroW/gtlNGKLXnkAdHMDUNiGmQUEwK
vpku7UB24eijNMMewElhoA0zhUFVT3mQkMLGY4aqBh8q6x69py4oRJUfoOmlOkyNS5BOp/ZNZ2bF
VkvCcZU15i6PjZ1aCN2fbLv3p4Rmjkkzj0JDLWQIK+xKv1cn9WDFDfNIJDwxEl+wLFshawj0ij/K
MQXXXurrWf6YYDPMSL0pTCARq9rLEuW2btIjhlobv8Aw1aMFvp11gjaz3oIiqujdXN8PGg6Iqdzg
GOJFbPStOViHTuqreODgRx1uSwLVLSveV1bt8vyBt2+2hFxeTIC0DBrx2NfbfDjEmHrRi0ComHec
NhmuR0kOto4cSUO/N0cfJy52BHPCiSRPoRY9WNBXR0Xaq4zboQ13kw5di+g8FRRPoPVErjmTNJHP
FXdamt9X9Qul74Vch2m35wP31Xxd1zlADqYXQXaxBQijM89Dm3oSA6lhVrusAaS7xt1h3VqK5YU4
ZTKGXCuXbjMi/QCzUYbzNNprg3W4cpAtSv2ZF/Fq4IObjfoDXtmnLK2CKFYhmmnbJ9vOb1IVcsQI
S2xe/KiizmdFDv81uFW4aqGtWQCpFincB871plUVTCviLWffc9oHdXwYNbDeJqE7ouCvJBiRb/dW
/z2rUVcdEK0ot4ZZeaYtDzF9jOFFuw4VsYJ6LMQFjMwkRH4g7PtC3Yay2WeMraXaelnJtlq+HxNc
ezdDgino6tbIFPTqIJGM8QcFpTileq36amfX7UYIFHQb7kcFcpeIbwjhTiaSVcxDpDMoXTN2r3Qi
d2VcBmYHuS7ALF+GSfkBAcdbpWSpg8zbzUi5KvDpA8VEBx38DArQelgE6TDdhgzPhGXTQ5WPP7ka
u+RsS6dIdrp1i3ktB6wEHqX7POYIft4k4lgdoRhOhMWiG41Tx4zsrS39Aq4iSapAmpAuRA4hVvM1
P/L7PL0riLrGc+iBdo8hXkXA2gA/2SN/ZY5Mbxh/Jvrz1K8Zv+34SUdfOxbdamr5a5hyRyD8y3jk
p7zyAJYBKH+giJWRDJcppuaFl+cbPq1iwxvjdI0K3IEgRcmt0h1aABmUOZ46DODWzfgxqTYDC9Ty
hFyMZGvRuAwCVJgjsoYn4BpXZbS3INZQubXmIszK6z3VNnr60JtuZ280BKhGCd4VJPztpgs7H3JV
cTitUnN4yaYI/I6ZIpEt1n6i6Csle0bWUCgebbYdWdVWVmHOBfDF/DCabwNOloORnrA6dVHo6xa2
6aesMN1TAwLOJLYb5AySuhUfXXvoPBZto/Y2VvxY2XTgd9KQtub4/6nKAhuSpuYuFFirgaTWm7gb
jucp1PwoehOWW2ro9B3D8HlS3jQI2gKJG63MMejTY5XZTla8mHDA9eDG4k0pXFMcDaSmyvRUpW6N
/NNEaDvsklxsbAzKVLdqCORn69Qj4vHurmmfFATBaNTs1DTbAYh1F8vOyXU3R8YKnV7WSDcvH0FR
tVWG1g0xXKiIdyW771GMSe1xmzTrqn0ZUYgBqWOouIb+UKnwnzFkLKANEH4fmbIuK8Br9DnLAY6q
nu9HTLLCfVFw6VsONCddWUBRkU2umM4opEyT7coEub0yuqrJDrlWbRtlK6bUmcqHmsNv9e7cKI/u
W8udkheK5J1nYN1LnCSMvTyEmBZB7okMyUZmTjRcth7nAe1P8Xjb4z0Bmd/AUKMf/KZFPIToxxsx
yF7T7ZDpQGcgno8xZpwZR7UqdnmHaLS4K6xYdQaoWRnoIrYJstJzb6uwWj1MaumFdPSpgHMlilMa
D1Ld0kJ1a7BK0LwBayl4lXjuCYui0EGCtC+dVOwHXrmDtuJQfo5xquMWt3GNRMfQfGDrSHFT2Vtu
SLB2vSbhwShrn0kERp10ugSkBaxrN3IgfpKHr1Jpfg62timmbKOoOVxIBRnP6dtggiEkETvS5j6G
weG5mYeC01EBVEhVWzfBDBDqNChgMAf4CiChIGhjbTr1JemFG9bHtsq2XfnU6CfbGJ2S802KwnMs
3gk/1FV9i3ANSxz9YaKekfD7qojBFVvuQJ6B8lYqA2N+W6hbQ7cKo/QJND4qBZlcaLWzoK/wbLsS
gYhYGbQWi/eNalAsWoCvWNSt6WQqhnlI1qA21ofor6P4TX+0IIFMfH1kY+3USNROKRuNb1QCsevW
QkyWU2j/l7Lzao7c2JLwL0IEvHmFa9/spmuSLwhyhoQ3BQ/8+v1aL7t3rkKKjdCDNJoZEECh6pzM
PJlj9KzYo7XNYhLqpsgWH5MKkCbxi+E0fk5qonz1bbmmXrXOOhuEiOXHppIImViXevDWbhQFG/Yq
fbRVX7belN/PJe65uixxOnF6z6kUMB3Laiy0Ud51jBsfUjtbTQ5ySdAFCb0Now6fEMmAL7DmGrjD
hLB0rVYp6m2XqiCRZpt9GE62Huzcsg6ITOfeZWZFbBmPLV6kdDarXZfozVM5m/UFdLau3alK24cu
Moft6Bjqo4y4dT9M3YqbFUKJoBbdtJHiVgRiUJdXXcWrEdmW9tKVg/o82crwqyyt6ntwImV4Sie2
Ey+KlcXeSGuVf9lx2uzbpEke0fREkR9LbfGpkFtXbNdkoK4RRjuF8iB1rlJDNfUp79VFr5ya/jjn
SqAJ3qIPOSccdopWvJtW2m3WDtxxWqQSRUZfvZnjKJ87g3uKq3rcRkw9PLWjTt1jALW2dW6DAbSG
ArxnRLOHCLq/1gYhsZUkdYLdLTXfM0DUY2KqgI99WlZnw+laB8RPEJ+xJBxdzKlhhzpW2cRImMHW
JOMj4DOcO/2q2oWmeBo0rDTLPgUZH4upfk1HfdQCeZkEYcVZO+xlO0qp2ArtWixCnMVSzpdSU+sP
O1KJObZTwf5VONp3SQQAIGo/OcNp7FYjC5t1ylj6Vd5hX6xyjKJ0mImnk2oqIzUm6N4bsmo8L7XN
xmb1vfIockU7DYp1n4DW7cZXZ1r+pl3yq0nttB9MCUdZScsfZCm3+PSXNXPribiQsZs0z7Q4RVdJ
7T7iXpGfZHUSn3YXJcekzSxw/rrGv6Uq5OkVi1xSAFOjjr1xtuXNCoYFzKqzNZeTPDxH1kwiody2
H9YEV5xNBTvGlNvzY9NVfx2CSXuWmlz/PRupcJ1aTCetqvDhl8xaZ8sctpmGqZVRw7agQrCqogS2
RV3oD8xXymdRqSLdZILMB2gLqLiNriY0+kOv6H0oM/7DuE9RKIkfpdl9ts+Ixygo8nEg1K9NrGYn
kAH5C851tjeu7f2aVuZke4o5DGFLZay7J2OUSuyR5jXd52pTs5NMK1n3uQzyJ6dalodmY3SMGEU0
ZLPJMUHDXh6twRp/rcPM5BjOUobkroSTjiFZasneTDLzZOd1+oZjHVA1jkBeqTgloISmB7JcUhma
2Sixz6KhY0aIJpoIbpOwLPrxV3sSYmMvzd2hkJPvMJoKO6fSVp0DfCzEbnWqmnKjKfTcg0uWu83A
QNRMKV7b1yEtxe+IFuWpxSrslMYZCIwBCsIKqGJUSPpKl1xhWDEuwG5ZVsrgTvGsPeUdIYiMaaSr
lziA5UoareGi5RAQc5xqkWdP8frTIqYQnrpYStiu2OCUc2x0fmdKFoxAWzS/1Nws07BTaI37MT0W
JACZVjW+KL35pg4t4d93lU0lV+0xYkjML/XxY+kSkIB5HsK4Vho01IlKQsOQP0x2lJinwSk7mz6y
pIsZVkg6zywgN5w4bmh+egp7ufkS9ix+0WATOD/kHG+GPH/JPSjt3Guzgj3FAMCyqvLJyFbtXe1A
0c0kHTZzNUeuKCt1ORpSnT1Tn8EOiLXi6M8U0SR+NyhglIY5vdmTTF6ws3Tdq8y7xw9gBEAU/cqE
fNpTYuSjwNu9XwvKKTTV53WU2/eiLRCJLHKfhMAvkAjJYmyF2Ute61AUpSpuUSKl12qcak482cgM
izJRNPsJJeDXsjrZ2RIps+FzxZnY9qPyomlFsWMLwDKwWBLbS6JM2ydJ0cqeLZXxBzzdfEvqJKN6
Tu4g2zBLDzmajg15eMmjwHLTL9usuVT2IhNtXS1fiDEE/PUqX0bRVStAVYZRRdPZH1LrpJ9KpA1h
vZhUUbEiLR+TNtaAqqLOaNmnXHb2wxyNmhepfRWsXVz6vWZWoIJIfNQe71cOtkiqeFCxfWIuPKLa
dpqVDICybr8rxsX6nZrx5vy2sqg5sp60eKi3QXtUMVYBBjXnp1LXoydjtfA80efGU3PLpjAqMdxc
GhG/Vha4UyOGxFOymF2+dNQ3I0/rbW4ksnNwCv0xm+4Fuh6rreVGZT1NIsDMxFQPQtLndjuK2Bm5
9my8xUZa5K6Tppbi4oajWP4wzFrv4mYkk/WNgASXldoszbNq5IU4aE0yMHfQjovidsaADVCaJCtQ
bN9q6blDuF5fysWKiFTKRz0Snzx1qwr6EaUKqPRILn2mLplxdtokkndLGRnYyehdE+1s1GONh91T
L05WxhHomnE6aO+5Fmc9LYOcdVWPeUm5mjkuMRp6p16qxhFc1I7JAaSiKTC868t8G6GkzTU/LfBo
LoMhbkyzBpXVLAQSxrJaH0tSa59jJ+/zhT5LWT97MkTNqa18MdRt6dlxPH+NekLyOc8k/9WJQnnV
anW4FJ3TvaFLsk4Zbu+7rCwvs+kMuzZR2IBztpLXSHG6y9wn372F7R8jhRsNT2Ca3wSfgIhk87zX
9W1uRdrZLvX2I9ZEFtApMeYPM7lZEjoTTrGb0lI8WVXDhiGbxJc51RmD8TwAp3nJ+ulnzTpYp4ml
SqmlWVAppvUmy1WYdsax1cuTM/QhibOUyFPzSbjnHGjypFN70HI0Y1NxYtqbnMa/hCdPF/lsShRx
2IRSEZrqxiDWMdTuA6hZFM0bRwY5W6rE3ht69zJFq+d0ZrB0+ndtorJTy54MCKkN1HVyVYPizVBd
C5xcdIoPuRMW63sl2MYcw5faEoHcZk6XY6+/zHcTwTHzxg63/5gR9r5+qMomiBi4bKUaX4UEYGl8
nPvuo9Oe0XxvyuHYU6KrU7Mdyn5r5ek1povoizjE4NWXJiJn0vYSJ9tOGVxl+hlS+yoLJRiW5yhS
31CrAmiZG8VJPWssNwasjfq6DsNBVbRNrsufTvawDPLGgkGtoeebWgsg9n5389bWQJmJ1LAW6ZGI
t31cjls0nK7eUxVphyRliHI42N3kd3G2kZt57/TtU5q0+4l6zBKSL6Q+1NNfixw/MG4R1qvksQME
zUBu3KhtU+IejGwCMqVlQ+RO92z5BskTpnpn26k/JOMdG6EA68o3O8r9ZiBFOcbxvrnBPc1NCb2b
/oo78GUr5rmmOKvpNs656TlKkZeovR/z5pKcLln2yZa2EJ2YcxJM1t4ph71ZC3pdYlIsJ8jtUxWd
7WgISW7NKTfhhh37iY1qK9nGtW0yoDu/ZJe0+d2twrc7jSdLzW8q8s88/a0lgEsgal0VdKn2pVVt
oEDr2FzWyUJIoZexu82muMrjkS0W4RaM/pQHWU7xakvPxZy4a/9iGTBGLVLx4pQ4xqFN+3csPV3G
vkK70a4xXKOp5jvLao7DUJF3AlLXD6TYGJ7TKEHRpijnm2BwILR1I2iT29o9aKXixrrsVhhbS8Mt
ZjJUrtYTaMeGGGcvkk3++2mFM2zusNciBxXqJ5jDPnGI4q2CKh42Rqsd0zV0ysc2eRgrv5df82b0
cvmZStWvhktNg6zLYb/ygRfMPoxGwPwyH+WpWbAiN3W37kkWyT/bgsZqOeV1HMbG7CGC9Erz1lcQ
HFrhT+2vpQZpFnSxsavYgNScb7ZT+8v0bHTbMlpPugREmD5lKV9RvnpiIAPLaDdTMW4HoiZbZQqb
QtksEgTvausL0Kx9S7v0VhtMikdZUHSrJyu31LoN662ubkVxXSvGy9fhY1UMLxLRuzZNLR938qOm
uttHcF0gOPOS0vcGSf/uWM8TbVC/nPtiN46fo5372loE8nAib8PNVfVhYBEpqn5aZ8bLar/XA2mR
+cy6y1jJ/qrXXsrvyKdLMryP+aukrijNTkOxz6EQtJ85xnrEjAKnP8aNuCb0KcKAFNdSNgTFB13J
p0M2eRhlUm25KGCc5bbCT67kcTXR08SKjBA/U416WByB540UKQW47Us+SW6sHWsocjgwttTaehs1
+aIMZig04VtL/VpX3abQh50VQ9GTtmvc7ORmxU9deb63gh0ffCfBlMJwDfqp7W/WfJzlvdL3r1nd
uVTxp87BdLnPvnJT/SYsOHe12cvNQ6Myc0Fnp/WnpPRXGanJ5f4z1ykuTClCgBSnipTihqeYh6kJ
x+gcrOIjkbZF/aP133Un/KwirFF9V4rNuJ6k9smx3pDrRc5OnvaqfRzLw+Ic87zbxAhSh0EPq1jx
Y/kyrU99drN053fKGLjEQD8AMr4+xmEwgnp8SpsbqK0uTuMg7iKQMT6mtIxLfdLs9844t3kbaKnf
WKDEU9hrybUHdWS3U+L4NCA7z4sftaOcmdXtyJhAI68eUp6dlD8wurmhnt6q49cy7Zxp9kZzCi2q
TrNwKMS22rQ36Y/qGBjqNpEF6zIe9TVQAEfmDEGI3AnTiyqWAkf7SZAhJrXiw32eFEwaa3CtqvYM
ieIB+HucdW9U2XnSh37cy22xsefRFXd3jGiHvTIf2Es15w9AxJH+ki7W89iIsEm+ZJaKGm9HewVn
NdE2bTQz8kpkXjLei67jDL6Y3zP9pE7OblIKz+yc2DVx5kdk1WeFb9fa7z4zPcUMMA/0TSffawYG
W+bDilWuEx/KJd2htnmwVvFJ40OFVlGxsWHHqmfFdNNFBZDH6QrQaE2hNq97YaX7ivpQn3QIUVhf
S1busFho6csv1Wj3hVb765AFOGoEaeqAIf2I4pIrpht1LwztBZzqx9TUfySnjrzKDExts8o3NV1e
VaveSZpwaeLA+hGUYADrmEQtSvFWSFpoDMMek7yzsfR+y4/WQHoXovPj+x6GV6alJptkuuuSGnAK
Xb8VSvtYULN0eNPjar1bMKCToWCKxNpjl7OLCQtB8O5qWhMQT+OtVU15WZ6EtH7nwOdZy35avnXa
I7LPQI2+F8ytHJYxI4a+2Sufanmnx6RDVFqbaj6v7VNkkQ4ywDjQHZUJ8Jb5vPb6FQ3Xa65/Zhxe
XRpohYyGj6gzm6hFiRJRp1qZute1/BwzykOq6HEAGe2Fn2byUXJ0Lx50GCR5M04qLYtRUsEkEP5p
Ohu83PFZW5DMNfYVh4eEXd/ESj7Nn0jVO+vk4hTUlTqBpnWn4acZ+YvIt2X1JA+fQ4qiIIUnX12t
Sq+dRFMs1hBM/TCuyS2TlVAo8cZWk21jP2ZtuY1WNrZ52jpKv18NRqqAGDyjH32cwPalXELaYexq
fI0DqpXtaMFBrwtAxovJ2WzQaanIk3uXq8BmOuj7pM04cFBSa8mXtSFSW/q2FBAG9TPWaUsucgd3
0K1+JkseFg1nLTY85kmOXfG0GNMh7fqwnRDZ8cSjvth06t208mDLL+P0ulTGAQfneCO1EnUrX17v
ajm9iqwt13ZcOVy7fTEuSLTocYel9yyl3CeW9FKkhJsneXdh8sHEkTSna2nT1l9F1gNG096CJohg
kVtBBOJXOgtvSF28emM+d/uOdm8sMN5ddak3Yg6nxB+ehkMFf8QwneMqF4tjKtn3144EioxuIojJ
06A+6J6UUJPc7Air6clZYEuPMgbXIjAg1yS+2b1chwoi5HtJe66HDVXscsisY/ECLZFLW+lm2S/q
T/RuLr58k9GE3fTWtV87080tP244sHwR9ranukvAVz9dZx9F2Qv32+ylxu17v/YzEF0Mg/rT0Pt8
xZ3kpmjtRlxp5fGa6NuICMQ9ih9lPK+hdaxPbVgG04WUXjb5zF236h76+Bj9KsWueK4clyJ/QPYV
amz5l/XN2PXeuKdnEvxOtAniVU59efUZSt7WtUeuxLTtzjAGFGdHfUPNdEeMr9Jb90RVg6Yqd9fQ
fi3VA7Ys4sDYvdiOD5W+i7MzuFhWBpAZcb9XsxHCMPPr7AuTQePFksM0TA4J56L2Y5VPrCVmHIF6
Y1SH8jF+bi7pPr4PKjxigL0fvia8FhGGUJKp2RGkdoFhZC8LK9JnedyWl226z8qnM9tVfnKjiuOT
SDYdQ91Bf2saP35hmUB33Q/FOWzknQoi2ClkV8Chtu2PQ/iC8d1GT9byoThPXffmrKeKS6AsKkLV
2Q2pr5S+gHhttypm7lVozY/QNA7+Xsa+i76rH7oLrcWmlbqNQUrXGl5nE69sz+hcSDKYlYbTUQNk
QzIJD5jsZN0DOpvR0hBitATyHPbTMRuQhNahwACcVKXADDsKQecZT6zRCmTgDh91YJl5jmDUz1Py
C/S/lbhINtG9GuqBmt3KYBn5BDbxoQ2iZwmxZBDRfDyW3InPTA0zv+Oz8agd1jwUX1rCCcBe78Yv
xo8VULealAIR4gfX3BD8FM5HOJ7Uw6b6LjR7SvKdzltonitU7Gt/fyduHns90XFMI/DtoGtBP7Of
q+34JDjvy99WdxT3s9kTtVvMbCLbEkPl5qGCOODx5PESNGezfkjR/aH+HYlWSGdPK9F/fkXWBjJ+
mjcdlWjmgZyQv7tWW6r0Q4muli6a6jV+RIgjj8H8aGy19dIq/phukPjGNz3dxak3PBkbfLz3iLyp
UDrWOoJOY6NyWPOPlobyq/kSh9EbC2bGy9xtVE+5zTaF7xFOwuQAJ8ec7rl56pGX97vsVyK7E03c
fbBEcdtnKfaxDSh+y9lOIKNRrq392WpeFgdx7tVfgHDLt5KG2ntZvtXv9hOyf/k6ZTzskzaeisnD
9TeuNr1yxGdBLQN7dlfDk7tDkQUZ94kt/HdyYZtvoUCSEH050MvyYb/Eq0cQbHRq+mCNff4kf2BN
EBv53c14cDRXe1ADY8OoxpF9hJIboEEK9CVgIeVYoME3XiNBSRt2pc9dqObBzJ+i7stEt4MXINdL
pRBk2jV7Tkq34XFApv3OpPsOMTymj7QUEavWOesiNCc/io4ayiLluW93svyexJuiCwT7IOxn4XKe
4uDi9J6Dvmam8lZx2b0sY5gorv7KzaB8FmgiGANmXYkLCGTXherJeqdxQF7eG7791Z4pwh6XdY8r
f0OBWnkzci3tbJWXAg0wKzIyA6MH10h+0fgyfzhMO3z/igIA68dYP5zlo6/Phn12RKj274mJtr78
rOON42eHFfkYDjfbCsrmG9oeT2rtYT5Nn8j8uOsmKPbr19ozFupBa0hbmZTod+kqH/JL+dpdMXFa
vqML+1C/b1lcy/6OWMiueksLb+RA5U/5DjQwXzFhUVTuDJxwKHxZ9NT85SQhddvJeWqaqzwH6RhS
21Se8aQw+oKXHKKzk3rAhWvkF2svsnhFHiQIu9KrdFjjrXrQ3us4gNPemtYugYaDdhn8EYnr/NCX
P3KoA8g99vscFBSUf92t2XPfAFg9TlnAPUqf9Ylv4101X5yDbvkTOwRbdOehA52WwJk5bOInsEjp
t3Uk1WvZr9oRoUVbhvKe7Wq89tl1JI6ICbgCbSnuAve3CXUNE7e3MLmPTyt4qul32U4nkuthNUL2
MVRIhMWgptDO3RGDL9NvdnmAC1e3jx/SmGrP7b7W2/KZy7vhZE+e+btU/DnbzeV3wwNUWZF07w4r
NBpuDfvHmFcY7r3IHPn1GCxjoDi+Vu97W/UmdBbZ8JMAOW0L+cTQb4bE41nataHmy3trO3hMxGfZ
Jpp+IynRpEBJvLjfGJt2w0zr0XlH1UenOf5u0COoz/qp23Vv8e/oM0ftd5Q+oPQZeHX1jyygZ2kU
T3qVOzAtl01wkdw5PyBoYirk1/RrcvaGusufM/JG+cKrIL5prxzsw3zuKW5lD7HH4qYfjrQX1E6/
YHW798q3qax9UNUDj/NtBGP2oLGYDwnEoc638S19tHCLay4m2NkD/6NgAIbG8pDe9bBusu6WIaBU
mLdokMa3dbMEotytv8xz+zv96I7SBe0mWDanxdHhaM2mUGyTC+fqFT3umY5UuzmP5av8Yr455wyD
K/gWN01dzuI39R1IbJQfqMfwp6KHQhdihE50sbVHUw7FGFgabdUzjYjqvJbyYexfKiSczvgxGnsj
vzZik1Vn3LpcyXoa6NqLHmiRvqJFdnWupsY335TGFcYGbf+8bibd61SfIKW5utAoEOHqV5h3NyoC
/XwDx3id0yMUMN4TXp0wqPGgUODGw9EyD6uzrbWPO2w8Jgcj4akxFEPD8j3gMUgIDR9LPDzUJTi+
6fx0dx2dxUBDEnMA2ZLmeHgw/rbVpt2m2hIjZ9MvmowZV2LsSik7OA7kK46cFEEKgoJ6G4sXjT27
q8xzKn0ry+qtNivJIAbVMcPJiW4QbW53q+5KEYS6ZmggnhvJXEQtyGDrT8xfqAOh1JHjmUuCVHkO
Wk7jJOicy9IerOkppctQMTre9OTvcQrhnIUwcqUFYTHqmwmrh/ZFms/MwsD8tEgiRr7Rg8pQ88hc
0a4y9kl9qW6pzAmOTvwnBiGQSQSZbvQWOUHnBLGQd4cVn3rUqnBmAahW5AnhSlO2rwYEpv2uE/uo
gpbjmI0e2vohts8Z6slhn3fB2v/1MiNffWp+5yyfOUiqDVIf2sph2KwlDUEzBEnjs7escTDSPme+
VnS+fJeX5Y8aonI6R+Wl574xrbd3/QDq4Iproz9qGvtW0L61137YcwANmh0wOusZWMyWTEtFl7yw
H1QeFG2O7stf3Rst3NK+jeoD9c20XBpxGZBOg1p0H4biGsrBfBkRDKunxkbncXS+F83rbmg84dAb
pLXvLTyxroW5xPZsHgXQY2MlB7t6n4Zip3Stmxfal0D0pUFEKJ9srQNe1NEPcW2YHPj30YXqUb/7
dnoLYrSuudWf+hBM026t9jViNRtFYFMihkrbkz403ijR57ys9FJ9+ZLyOvKmpRlmrGkO7wIbw+ub
d4Hswbzm9MXCXd5NJ1i++eqlhTkmf2U8xF8/OLJstkN7l3EiqcSdTWm5S5h16NzBeSFzyhEbDi2N
Hm1EqZVwipLnqHqSUwTcgl58d9oubjcO5HlNs2lSM4BLtML0RDZ4M/Ea3UHv/5pdSjwMYDSbxPZL
kW6EsnHEI+KNyXmr182dNa5O0/JChw/YJaPWvK0V9KYvNZJX6tVGsKp7JoTE4McWKxvQWRrgDGxA
UPFk1YU3A5gapQqDUUe+aJqHWUsPeT0xEwSK22hF7xuVBfmivSGCPLSjIjEORlr4kqRKmFCprEme
HCV7cN4MKUPCz9xVIUPf9dE+dzQAIy6CcCjVHQpJyHmGy9BKDpa9HFT07OPcSQerG/qM809YX21G
GZBZ6WfeZ33oyClEKUNvc6bZ16gXqbHtsQznxZUCWFDYCiCmJkssctPA/0rM/frejXH0PmcqmvMY
rSTrPrqOY1ps6taYdgiD+reoTJp9EanFZUI8/jtpbDUc1jp9KdeRpmOcxqvSTMUGExEUnbKx7o0F
cUmRmtVpNaN5p2jyNYuBy3Ija970NI+Ocg4DhIzbguXEFmteDmapVMIlmIemg4CUDdYjyvJgiBJo
Yxok7YiBJZQ9zo7GJsLx6TmZQBichNmnDocPGop4WijB8k4LUgwhcZCFs0BzoVNrSgwedmZ1j4pT
UAyqdsGaTsd0uaox58k6kgGUy4X1LCypeCtyNfbjNEMpmpnVUL9gJAk7lQDlmwz59FOy/h5ySzoS
6STtTCZafEmpJQS6mUGJWXXIyVB44iwnfsgZUiJw1AoJat5UTDQIWez7Sda3mVGWp9liLAOqI+vr
rTKIwuJudD4b01rf8xQgOVsn7VDrkhKhroubLQptPqlEjRv+G4qqTiDParMrNqsdKfQ003gbzLvn
GC56V9AwCpEMQNI0WsCLCJQ1teDJVslc76s8qSY/7ebBb+2VJq5JrIBcHUYehoKmsKuW73hiJHKU
Y/PYpXQvcaN0e3VOmLTMFKIpG3Iqwz4iptdCNwBN2tso1Bf5sZsMiqJUtwUbTts6915DAsHUlGah
QkvNYX7rkDH0D7GqCZWM+TIf6FCazkIxrzUEWFSLN410f4mpdbd6VPQXRTJQuo21NcNOpbHwizZC
LCsac2Pmpbhj2nr7224ZKZQiffqqlUpiF5gLpvnHrj4Po9Efc6a6XrU+s2naNRjrdayQdqqkxh0l
EnrYm+qRT7Gx7Njx1bvRPzEGKoMWi27SbyeRI30W8+J0H406l/llECwTWLellQ9xXQ7OLqqMwTnM
rYX0NXEGxXw1gfClRyEbFeadDgjiq8Zjp2QUSTeeVLE0zl4IZ0h/WcsM6lM61qhSEBfRInBaqOBs
I7uQZErhqrHHkk1CYb4uNlNjCDKrN9JT5tgcGUlp3xd6nWly8jsaBFMBazTkwzuUG1S6y4/m3MvW
RM8YH0JkJd0qnE1stqNWNs5LNEI0TgUI6L5wqrHe6no116+OdB/WLaN8NT5WzjrO0Lwe141WCA77
JFYQCDGJNdSFONnVOlHBKiMKENZbXuhGtIAcrLNKVV9jcij371Oq6Vr1q2B9KwqEDtSVrYRVb03q
7IQjsyYmQ0XK1JkbvcgnxsqseXk2pbklqVbBwiouKp9hq5TZ6HAVxbL955n9P+0CyLP6y1XqngpC
dI11NzP4P14lYykk5DP3Fmi6zTV6WMRsEQKGan129H/JDvpz7Px+LUhTU8EIGmZT/8N9Qp1F7+jo
rRg763BBXjo2eFF95LnxvCojfqvMeKLHLdn96On++T7/9Cb469p456o627AmG3djgf9znwlmmwzX
LvjINwUdSB/nZ0nS/y2l4885/vtVDJzGEDig+/mvpxn3EmdrwdMc1IwdLo6DFTV7HRPZlSbzv3kH
/d09GXdHC4we8CT+0wyh0TS5iiaMJgbkaQ6d8FCa//LY/u6GTNlwDAsjlrvv4n8+tlEvK1zNeGzY
DWPZPdIxF+wN1vxvGQbK3bnhf31rLfX+6BCcOnhm6Ab/+of3SlOoeqmiwaSKlgPdmim/wW/kehPr
lh4a47Sj8nMty+yuOSdo1i3BP6+Qv7lVg+If7wwFh146kf+81WyW0AAXfUsDLsNMr0wABHFHDwB0
9c9X+pvvwMB/RDexXNVxmvnjocpWtsSYebbe+HafEVjrd1EcDHmDdi20jZ2p/P88nP96trZtc3Os
CNxX/7y1tEURJ0dK6xVdUvlka1o3dLeMaKqVDSQo/ZvN098sTEzqcJQ1oX344P64QbSr6biurBrO
KqbK5YEmNt3+80P8+2vgZq9iF6caf8aQGhFDMTP6Y88y6ZkxLL6LfJiP/uerKH+YuWB6p99NTXAA
Y+PiWn/cSr2u5qLqNaYxlDxNzeSgGZ2VvGGM6FTBU9UARqsTyon6L/d39+D443sgtBEvIhzikBr/
6c07MAKHpwXvTMLYgQnpVP1JuNF/ub37j//fV2ErvseHYQT8hxNIL7ey3WR34sdhYLhI3qLEuAmE
FMo07myn8Ff6PqljchEhO/INJBhJB8M5baKe46wzHrOShE0rXyJKvvxfwg//5pNkO8BtELsXCxu7
P9xeEpSTqNAH4UWtUm5Rxc3+uDTVrmoQlUr1KP7lmf/5ttmEdFlVTAtyTsep0vjjNMSUFSJS8GVy
XiBhBvsoUQsoUMALDDzDlWYrPWSWwjg5zMc/v4v/XtC6zDoz79a27DTGH/vPuib6YlrAEJphP+rW
cC2L//+a4hI6iVU6e4GDv+x/bnHtVK+DubCmNCr0Zrh0vLpq+jcD9/9eU5xIqqlyyjqGwpv7z6tQ
4qzN0rCTC2Q6qv1ESbjvy/p/2Duz3bqRLdv+SqHemWCwC/LlPux+q+8sy3ohZMli3zcR5B/Vd9SP
1aCd91xLdlnIt0LhAgfI43RK3JtNMNZac465GUiG9FoGL85HC6pY+DhvbmP2LrYjFpCUC08qWD7S
T293X3nIBSU7i4HcklUQ2wdpN9/knBwGRHCN6z53VXdo6ONUSm4Qjz1kQ4BFFlfony/iL9spUpEp
tSyTnQ6YzPdnOMPu2mq078zkJ9STXyDSrpysRsyOf3H+4Hb95T2yHIxYUrIHpWQX9+5udfOwxmaE
QwrE4lV/SjG9YcL0ud//8++0LOYLe5QQCfnuKSy9YMw8NBZrU5UZeA3cxDKcbmrXuOtzky0bw4M/
H/HX55Bv9vMhrbfXsyxtv4A6gy8vQdFWvdKQG3Mc6Jla9fUtG0x6Jp9Akv64en8j5K9+3DHvmPXv
/vh/7qqC/72n0r+h2e+/VQv6vXv/H/0PRNc7POL/Pbr+5j//ox6+5kkzfPu3l//8j6J6bp/6H38a
/m1dlVH1M9V++V1/U+3FXzzctBvE96vEUvLvf1PthfXXsn7CNeWlZRFTxz37N9Xe/csOBJxTz1rC
liDA85B2P6j2EHL/QsNh2lidfSFM2FT/BGvveG8fQ9eDMQ3bishcNjwOv/XdWjr6bGoMDV/BcmIc
mh1Cvrp6jReY9+mcNoZxIvHRPse9bqpnRzQu/cGkCJ4mnCKL4IP2LvbZMe3kMrwUBU0cAkYa1HxJ
A0XSgUrU1fWZjyi5vHTNqMvO5iQM1GNrV236pPuEWY9O3c54jQ0ja6e1yLEInE2tNWeHTqdxzCQ1
0zOOAtfq2SaBF62qES9iZEjzKuzsyj9SefrgUfIps9jxjp2gMeQ2UW1X+0L57jK5s0SP7K+KsK5t
M7LVmistm6H8PMSWcg1cl1DTsVtUslbfsiwbW58c8IxCHjEzfR60hKL02FebpoExnfSUxmZOg+jW
w5NvGNSr9RbGjZnRJy6xtTBwE44DBCwFumbiO8mZAT8Nmt4bfu7GS3ijeDnYUgg2gcyYuSL28a9K
pVE3rQIRG/B0ytTDdcdEvuxKLNpaK3WBfibWL241JgYf2MeSchMnZlCeqbpqkedZRjRpyAOl47y4
HtmibF7Nen4eG6imCXbMrPAfJRqx+lkb/gyhXTSFE277mLDte6eiCXiZucmIji/yKvV5SKSNuWgw
QW09F+GQGM9hgvLpueuqkFFn4kE5OJ17T/TX4aAGWvAY3iqszClq6Xkb4F4TX+SMGQHuVjG18n52
46A7i2Cq9A8JrTR6bU1V7AMb19xVUFUSZCeyHks4Z6MVT8NZnWFB2it/TmLaBolF78wcsmQCahFV
9qmTz8N8cFUtggcVGnFsrRymcgBMDCRVOTG7rMX5FqtDFx3SCcDSoRvStt5JJTB4OcLzJc022zew
xUdBeD2hsOtPI0Ge9Knw5rZilowfkmF5FvTlVW/PejqEZUuTM54Hvj9ZvXUXf0KaG7mXRuIkSOCM
pqkqZGelTYtnBqWSPerUbDuoeHkzvraBmcqHgqeyO61tlYsFWkUiEq020c7NWdwlDhc9ihK3vKtI
Km3gN8h5uG5QUacHNXttgSRAhh68nNDkDJsOmLLRHdsT4qED97Hvc1/visRXbE91aXvW1oZUYXzu
Y5XLK4NaNrqt/MFgeAlePAthro3mTE9by61XFnrTkJOHyMIJxaU7qdw9jQoGj4Ow2xOGUx2gGzKX
3Q0iUyNEuqKAGuA5VQO2cWsuUXSbvREEl6Ilzuh6tBKdfjLtUKl1VYdtddYkbIGuRFR5EY6RyKLt
TU8g0SeeE8pyYIRU+DaqpbYJNtxrfXmWuCjzt4RtCvRSdtQZ8MLUlJW3BIxmPrW9VRC+s0qbBgek
ylubstiCtSDp9plw05Dkmm5yaXZwWdkmu5BFrNzA3u30Ms9eh54abEtPP2X/Ho1+K792ingY5rA8
nIwYVW2CplgLw7D9o49Hokc5S6sL00jMEztUePIsWT8XVl1UW5nDBUFN6Yx40Ps5rLMbHWAMtCFO
xXVxB3iyn4lpEBOWKZYgc4LRkYPmoH/aQPVI6SDaam1ULN4EdYUlNw4mdnduL4K5yztmY6qvmZ2E
/TR6X9smbIfXrK6a7NGwSwOJkBZ5klX7RGVB8qmj+Zuc0cMNkGjlwo2wnXmdjSCz6WbPQdffVw6D
23H0OC6xWx32JxQ/MHq/xraoADdIp47g201jXDkV0+gEM+QK+7iHVkxBRGVAFM5FoTLIN5DtIKMs
S0V7EFGK/pzY9ZlW56qO6gKpVl9ztwVrXMRmS38das90n2a2B7854TWENH/I6zIDZEh7dG4PU6My
A/dI2rAKmLMbLvMXKerxygAsVJ5FbTLEiBqywGCWxWYM4aQw68Yz+IiD7jgd3BC0vpu0hsXr1ZM5
H3pd9uR78f/dvQGEIPhWzEHhbmCOZz6/GPoIDVNVh9c4AscsWNGq1/JLkfVmc5C1XWfXKEsHeT30
XelsBz+cUMFoqnjPxIR36KwJFI6uQJx+8vs08q97MfJK2bDCM5gsnWiaUSDgDYMvGTIiyjeD39oG
64MK4psuqEBi77qcD5WveH+HxmEQYzNZa90bBrNnf27bbWwatJLXcdMaoBUneEPpuO4TmosQyoqg
94dj6EMfa8o1pn3geP6gIS0ljcXbfGUIfIaa9+agUOOZkcxeA2XEmMsz29bZs25kjG1e2Wl9UjZE
1u9dTInqpPGXNB0eZlwZe+mOsNu0jFgpdzj7Eh6hqY+c6DBZs68vxTAQ6rRL7UZwzVsz7PcpUZzz
cZh5QR0qDaOUmbVXn4gxYUgBanukf497TMD3KNlgtXt8umb7NBm9ss4iz8zic28oC3XZy2w0rswq
CB0mJTYmaeBHeZlO86m2zK7e+1AxBrSEkRFa23zOIR2thlH6wxZ3pvKHZ66jSK/yanD7Z5xcUTng
w+ezPiUt3Wkm6oqROA4V3qrDI1Jn3pnbLstK83kKRhW/9FaSIqQI+yHMkIPTvuNPgaEzG7+XYRcL
STEJmvi8dS0KNj6dn1rHSseRd14j7C1uyzYXGiWJ0aBEYiSw0Yy9zekT+6D6pY3jFEtrw+sZK1nD
qQoXpo024nkx4fVZcGjqVHR3GMK84nEiRhAfY+qXMMNXRZs05mNrGiwAK+jm4XWbpqrdT2PQSTQZ
0ciUfaakBi1ZRRlRaRrcdIk+DJLoynRb5LLsX+Is/cot1zJ4xzY2q8epausKQbPdpufeqJEGpdiy
oIsmies8zaxTiPyxfqO79hJbPWjtzTTNh8zIGC83Y15Ux2aiifDI86XjI8HxnfhcVeFiH4WEyP4b
ho1y/Iux7hQ4HK3EiM7IrMvPVeQqprKkzkxZDCoSg96xoPmRrgtd9MjdZO9XR23lgS+xg6Qdue9a
prkJ3Qbo8K1rzsICI+GbTGbduozcUzPG7X3aMm7Azheny9atdJv4qq5VyUqZxkkTXOuidcsLaVi+
ceG2Uz1f8TZvJfQDpxzUVUg1Zp6S4WjXbHZUy+qIlT0pb6OgBtJAIVwMBznhUh92jV20zbk7Frmm
6DbS9PZ7hfKParT/nTFjS63039dqayrOloSyNxUZP/GjIhPeX2B+JVh9unh0AnxaaT9yxvy/6GTR
JiXDzyaIjBbwvyoyqi46TjQqLHoISzuaX/d3RSb+8mjd8NtMMgH4S4r+f5Az5n1vRfzcoKGXRlHn
8ZsIz2E9f9cTiltZToGydqaiMEQgQAQpIwVescfc8WNYUJ0342PyrbwFDur1ATgqR+bOns2od5mF
OapymdZYCC3qPpNnNWrsaZ9RY6XnyeDP8avRhDBSZr9qiV8Jg3FU/IosHm9MT+RiqxwewQsoMCkw
z1SzzWeMoXgjU9K0MR0d7Axz/yqpF/uzll2Ghq5mgeDygBFI0I/laJ8kgJtqnOlaTXfQcTOkHiFu
I/mIbQRHjGSXEKPOcIIoRcq5TP0nCJPt0aE/LR+ToBiTG8+MivxmDsc5PwnjKnpqAsMlXR3kTXUO
iDIuj1Yy6/hTwskYd+0Ep75EO+wYrHN91ckCqBp+kVXbpw70tGqay/Q21FmN1suv8GSEdYcNzszZ
lEKmMLNanipLimiX+Pj+tqiywmcV6g7khmhStNHxUJT+YlWf5fB5wgOOEF1CDLeWvVMNNISr0lvf
VDQZi0ypDUrKiGFU5aVHpCvgK3LpR5iIc307zDm68JAdsAkbS5gkvhqNrYS5CUvLKI8FG1vn3HBK
wH5C49peZ11F9w7nWWqPZ00YtfVTUJBUehIXY49I0KGMO2fr30RI5gvPB8HvT8KdvqBpyKczX7ZW
fqYau1P7Ph3H5sVJVIMMsJe1l+L/ZtTSXCf44jFKli0SA4TN1NeH1GHoeq3jGYFxiCvkBcY1I3Lc
QPTDdyT0ht6XyYqQVJJLIYtN63S+upgo2W0oEmbVXdl+7UbP8Rg5nzFVt9g7+hBNWprEYU74VANM
acaDj0FGpVV7080J/o6gDRePaWBQHza2iY1ZFv3Ie1tnjbdBR1GpbeFVXnwmRjEXq1hF3jWDGiN8
1GEugYwWTvPJrE0nOcM4j+8grUSB2r2WVrg18gpY8ywrdiMzMDX3GGssiROhoUilIicsdxgaQ+xh
ISilU16ng75pEttFiyVBWZgAY/gHWuguQBSXJOw5NukwBgpqrN2K4RreSHpvl7Ltd3i2sZM65eLP
Lkgxi47sbmSxYmMUpaBX1ETMrlXhF1YD7qPzMLDyDHyADi+zYZqRH2d8xys/zBcDkZnM7lFaEKEo
MtHrZGotugDhbzvD2H8Vk5v02wXcgWesovUcrTutHLWGCtPZXBfm3KdT3yLZ0+gU59XsaKlOHOp0
b+8mfp4c4070GbYItDOwa7U53VWd30sulbNsupPWimdUtLw8KdvS7DkYbQTbQ0vJu4ptZCygRH0k
+YMQTb51IoHAYKkizRIx/GLAEQIW4kvgGABwVkMHDmJrxKUfknNVl+pKk+s6IfgSECSnoAy9a8M0
6/RkVE2AH7PHh7bB4jdZV1nd184plb9MjqHsW4uNe6ceBq+S8CUt1ijsEJZ2To2xN+7aKdLj1mC2
WgH7zYfoNuAXl6dGJKL+SJtFQOZSNCZQv83akF88HUBg6FptSXBRee5e8LAU8Xb0fZU8l120uBbz
LDLWfmIM06mIaSgwiPJKvCJ2rbjcs/RSdFdOozbGKGkWUdW7LV4MXXwFIoXV1MhcKbl9eUjh7unv
G8dOojCo8lSfOAFe5dQH1Z02IfeJPRhwDtq0bIfNLEV1BzMg9/fCBlOX5pptUmSF5WVXBPwInMUc
j5lfsObmSaUNsDxm16K7hP+xtuapB3ASKHv61BhVG+5EFIbxMWfTH9yjUNL1fSfCUa8jh1HlKhap
aV5O3KHWLlVziDTIxLdHxHlE2b/L8hweJhMGCn+YPOFpbsxD0myzgNkgiGY9oUnKswaFja5TI4HO
btn6BJNVild4VqO1deYU8b8NWxvI4AKWOcgB0cwxnewwPYXbIyFlUU8X+CBL+FQrf2wsavA4d7E9
pYOKY5wNgb5XxWyewUp0hs0UWUG1nhmNJhdRlpfGBikA/9rILHCKlUQsHyR9t5vrDlUcaKkIQ40G
CuHkVWdhzZmgHFasnfO6ryoD7U8uRHoIhQrQq2aBdxbLrjs3CjFdWMZElGxYmYc0QffNQ0Ml6oe8
GCZeINus5fNEeVOdNBlnwbPweA01QtOlZbqJAo0XEFnTbeqW6lUjOXkwvMzCyBkbj1TJ6XlTh6Vk
BZtocUmnhUsU+yJ9LIxhPEZhYYKpLOITEpSaL6EskLKmBki2sEUcWngA42o/dX1sjiYQpTIbvtkR
Xv0mcQCYtBZhgE0AszxO8wuVdfG97K2iOLHcEshTyLbjwhkp+GkF1nT3WmYgh6Dvg2DrWVA1gjm1
n+bSwe0+Df542Q2hfem3XcO0YUyevD7CR2XaLwh1Hgq7QFAYQ1rsMm5xi/74lzCz8hsnDOQFwViZ
e0hBUTV2Jc48rHvPXdoXCgdV4O9kPNRnRT2KALj17Ny0JRxfYm9xadPddb8mWPzWkz0hyw9Dr9kO
rjMd+ojO9CgBbZHV4m2z0c02uXAgGXlWB1HOrq8MctMUbBhtfsutMdwbcR8dsrIUX6sUZsEohvIA
OaQ2VpN2ABRYIW6Ppm5wdqoGBp1MyUdAVkDfuES/HslJ0AQf6vOcbQJi4aFI72b6vXuz8s2HEqDq
dekDCl2Vg57Oc1sgJmpGYEMuRKjFZEy9YNfQvUwVoe8KReHcRCjTeLgGb7yzUkITcOUCh4i7wRPk
bjbJlTcVrKh5Y7df6Frr2wnYj08N0oOzN9NpI4xQe1vyTtDVZhCRcNW37XDlmwbXVcKlaMA7HY16
cg4mBOlV38zxjicOIoHt8UqIG++T1w9YgCukYKFfW5vSBB7LV8rvDK+VtzIM2GshXYOHNhPJBVF5
jup2mzoWuLU6HU7GFvnIek6c8RUS4XyVdvV8TOoAtzh5NGTJ5a44ISMFcWrDdIIybEBcbxSaroyR
ePug5jmpBrM9JXIjZJkfsPoaY9mf4c/Ep2f3hVesImlNn0phtJ9aMGuc5agCqSBldYmizd61ZayC
FUMIEx5GJqod8KZQEsngaIyboaE3pD+gwhZSZEDckl6ClOi9xeZpFC7UMcEoIrKSNrmftFHijqGo
rkJByznD6BFN2TExR8wpzqwYnlKoAoHpCny2Kx2gFm+skobvDBJF1EsvTTFtwEIFAieByNZNL6PR
d1e9M9nnGdXzfOMxO2EDaflLC7tHo59EhnM0mhYVdqTi5lGVoniO6Q2Pa/Z40Dvp2xmbzgzGdTHK
4L4rXWCgoVtdDZz1ddXktO0VGLoVfaGHIMzMWzR4+VnSGxC8iSZ7lU6kod7MpnhsUYVdzg5V/BTV
4+0cu3Trb5IiabGP8gVebMtwz+u67MtjiHTtSszqpK9pkm3ZaybfcpvRml+FRvU6d9Il0QRWUHpu
RprsmrXycy+7GVIJjNZNRZXeN+PcF2ftrKrheaKPZgIg6uA92WOBAZA7xPDv4ACF3bFMaHgSmDDS
CelKA/ghiaQ+yEsjRh6Y98A77kDteP4mmT1wmzLwmxQDd+F1j0IvWSFU8MWh82rd70N4D6dJRZcD
IU453hVZZn0lfWB+yAo2P/vBa0EKj1WVvcwdD9SqHIUYYPwsyAc+lLtBYelFYA/KiDnTGGPznA3j
mz929DRSo2qMrSK/4FsRuBnpWGOj410y8IM3DhIT60k2rmWGK00MFLvwuZJSf2IRb4rdnJb0Q34q
jP+e4v6cM20t4+Gfq83AYwaPloPMUsR+5Oq9HR/HYVibSZhv4AFfQLsG2GLxOlh79zSXQBo0+2Db
bMyd+9q84E9I1RkK2/TUPHwULf9ew/P9cxCIhOACLRSRZm8/R0MjS885l3G61BHcIWz3cP8+kBx8
dJBFG/GT9kHE5DS0WbNRMRcIciCc8iuirn60XZhr/z4qfJGG/HJKf/oqy9//dJSkbHEv8FWS9qoM
T0P97c+X7KMvsfz9T78+1m5HZdVsHHVp9PexujSH+z8fYRn5vvsCaIlQZUoPRqP9PherGey2Vk2L
Idc/sQ+I2PfxAUDUB1qJX2SMXPI3h3mnXOD9GEWO3WKBc3e0+qNttvYv4wOhB9Fm+ODK/+aaBCR9
oRdauisIuN6etI5J2VBhrIBDOG10Gz1aAZ7NP5+27wrPt+eNxETTsj3CQy3X9N6JTPw0ri0LHF+3
Te94v9wON9kJrrh2Rcm5ir7EN3RGd/l5+dB8/vORf70lOLBFO2uRLtKhevfwhFFI0QRhwOcltfIC
DVpnogESig9ujF/Poh+QFu9Lb4laRnjy9izaeRj77Fs3YQ/2F0lJDvLiz9/k11vv7REWmdtPN/fc
mbVH24nliJ3XCT7zvbMjxGb756OI5dZ6f6VcAcrLIiWAgK93C0Ff1JjIOIxaq63YwOlZx5vyANVj
G2/dqw8Otlz2Xw5mofJCM84tb79r6GWMgscF0OJge3TWyYlzxPK6MU8/fKB++61shvi0IRmNv7/J
wzQlT4rLA0hiHZ2yC4w3QGmOza58/PiJWq7E22/FIo2BR6JA9hY5/Nsr5VFwBHCNN0Fz8NTiop7v
stx6Bpn0wWP1680dCMvkhkMcu2ie39/ciujw2IOKgFQOkaWnu2YvfTXoDai9INt9cLV+d7jl5iZK
3GILE7y7NZzcmhCTZBtMGSR8HOjAHvAXMoI8lVy1ZEd5bVzJzQdHfS8EpM+LJI/l0LJ9ZHnvJax6
1sC5XewLR6xuq+Eb/UvD2dsXWObWUOzW4ycGvzhypxv7Shz/fPDffmOKX+HbdFVc592VdALXps7l
tklrfEktzit4VyUINdF+dHJ/XUD4mh5nFV+BpMf+7lpqQhdqn9lwfsTDA3ZrRcLRyPldnrzWg0W5
jjbhP15SOKa0fB5A7iEPvdSbJYW5s+6cuoKPBC/mIQ0CNWw6uq2Y+qPhW4UC60KlZeeshDNNRMHI
3P4gpfW3J1hyiX3LWvTR7xY1em9ZbADlVIHVgB2K0ukiCRBYrQYlHfXB47JcrXfPpeAggr2cSYPf
XS7BTytotMAzfRAzFUJI8LJmg+SB6WCEWVPWp45l96DUYrc+//NN9JslldkIg1DUldg5MBq8PW7l
waWqM9aDW9rA7k4cjHV0hPPFO29Dw+WDi/qb1efN0ZZT/tO39IZkdNKx3oRzaOPGtE/YKL8yLEC7
EgYfPZy/OaVvDvbu+g0OmeOzjRWbJQFmzTrfGRf1JUymqxbchbMzD8JYqa8f+Tx+szdfTinbFhbA
78Oqt1+SJnguU47bbsJ9vB7OTXXAtZg9CusTDv2tXkO0P8230EysLQFd5TcjvaAM/ehz/OahffMx
3j1AHWP0zPTJJWDHuGKuJJg0Bf0Hz8gvOlYeD6TAbC4EAn4kre82Tx0zbbCXFVb6dl4BdZWH1iuA
kxWVPm/j4bVMB2tHkztfJSBTMUZZlf7gpvrNIvzmI7xbnRD4dK3fFqwUWTizHNjR6Szt4jGww/7F
iqil2UTSM6fE/vH0/P9J7b8vvoA/TGqrBUzc/TyoXX7gx6DWcf5yHbSz7KhFgLFhUYj/GNQ69l+s
pHIxmwSwE3iR/GtQawgEtx6CW9OkpmW2b/9rUGuguHXYh/FvRUCKPD/4Tya17xKiMewg2WWngDsJ
BxtV0rv3po8PVChW+5Wz90+g1exIB0Gquuo2akOA3zbZZR+q95dn7f+t7v/3mL7pMx5eJMXv1j3D
CVKX0AOQDdv+DFLFpj+Ia71e6jM4Nac/XYurH7/25+YAme+/O9z3abTH7sCx3z0RqFzMIJs5XNvC
DeHdhfYOEuEZI6UFiAZbBkJcXkP2KsFTdNejp1d2MV6bxU1QH9ELAZVxTgQ+YuE6Z151of3rQrqI
7fTatNGKWXQYWVxhDh7S4DHuHxqjOYDiLNv46FjTDvnRuh8+dc10UsTOZuyMr66VXmWk1TYjFgXn
NBhe+uDRJWYXg/JaW5chL7+mF9AVoClqosYy63yIhyd0mtduqM5JnOS9yLQq7cczOlN7U4ltBwMO
xPgTTfDblli/OCAOLGSURR/WfqWw21QurCoX4gkZMhBR22m4aQcwmmGzj2lUjJ4g6eqyANPjVmQw
hgTSmlddQicHA77pZlc+U7oZxYqyXRqv3spFLNUF3kWckGKTg4tBdbWTTACdpLuWhJLkPlMHFRDQ
86UycXjnID9jttdFXl7Gwtpju0d4De+2hVQVhCczzDsjNZlXPMzyS1M22wgFIY3pvF3SW7zuzM6u
+/o1EXG97lSL9ozEo04Op7Ydb3uAmCvdjdeZAfJA+l/ZI+9c3FvV9ATzm7HbOulvIvqbESOsNIt3
lh5O6WptSmbAGeGAKTVOD/++rIlIiO4Kki6Hsd6iTNx0hIW4FYwiunKAlUcxfh0VoQVpQY+3Dbxt
AABbh8aNE0F5JMfy2sr6Yk0sJp35/J5gJzirLuESRYEwrd37A13l3Jl2reNfhY58GfqA3Ld0kTKD
gUm6O1WCthjcCv7wodTwsBO9z6L4lVkwbLDz2iHeSZ5xHwE0Utcq7AGjWXfzFGxFWuxr/TUCfZMU
xgFT9CqW9lHOpAO0zWWF87fRi01/+Mytv+5HOFj60BUvhSFR3Im1W+vruX0yDdIa4fH0c3wT5LR2
pRttSRrEEvbgkbs4JWcjDpx8+Gpb3FpleD6lX6YUHaWGEpJM4oJ8pNAPGOGg+ML3n6VfgmgGww2h
L/O/j9Cf6iR+hFVx7N3p86ieJgspB/vcYzs0r4wo9xlZvy4JXo34NpswRv0DT8nRq8J9yq2pHLrV
RK8QIbYxinbfm3pdoi/r5+CIOJJ9IvNlwHMJjVQn5m4LjG1ekg+Blztr7FsCYgDQTweN0Q2I+Moy
h1N3YC+UjYeAsM8akErJxKWwQYEYe4HLf4n85ebZ1AbhLwKK7jxviGk8mORmEQPDQHM8KTT1K+lC
8IVXDIjXiLsxW7/k9M+t6CU14cj4BMD6lNRNdhPyX1Y5zxd5WSTN3FdmeT1C3zFxaZfJTRhCpsIm
yrjyPsWhvp6AijjYDFziZNEOUmeFm5lAIGcabm2qkcIgxG14drxPuq0OsIwB6rRYwDSKEhqyAL9N
8FBA1fnKKAHo1dbgAtvyNYweDRWtIw/RQ8k2AZGfD0pZti9z0+9wKJ7zhKwtgJnb1INCVtmHOC2/
CH++npqOuCgSibKO0Ofa24nWGMHW0IGNnegiHJPHFmpoXWU3XdntfCM/X2I1EkM8JJN12VXkdhZo
LWnk++6qMZ0LPJrHgqWaM5ZuYyc+tUzyh1w0KVMU3yFh3Y4TNsU0sLZx2K+RIW4dlwlzaq2HKHlc
FEYU3mBticnQBlRBdyLX+GImobHvgod81J8Nw39imrGWqbUZ2vmAm+s6rrpn+Aw3yGpOrBY5YRQ/
GYO7i7V3TxjPea/TzZwxzKIqAxzf2ONaq2CLcwGC6XOmk0cCgpas43Ug2vMaw3/vc+ABukv81DBQ
8uRNGT8jm+bOyJDZHmPrsw2CEnUy1E1QzwaKEc/aKY0gMspR38LLzMLPthHuezQlCjqpCy6HlzvH
zwBf+5FzrosKBsikHwX002TQ/MEaj30K9EwHX+xqvuiQ2jexzcR8RGJCmmsleBWV6ZMyUVlHuXbJ
tMNXi4dkjr7lCzrbffzz6/jXlzEdWYfqymefbAvz3bu/55wrr0eKisYGHiMSHRIleConQqIRnW6y
OfiglvzNFmdpAuNlx9SL6fy7mfCnMmsk6oSxDTyppVEG9orSh6yz9XNz5gPWDG/+WamxbG/eHu9d
EdnJTCSx4ng+pKjAvzDlBzbZRaf3bgP19gjvTmJbUEd4xAat4mO499blLZC7Z+ccycFOH6MTZzPs
hrNjsc8/j1+dTXX0D+VeHsu1vvA+Z7cfNSIxlP728wRsc0EGsGd915jmnU244ji5WIGemUNtg/TB
B7w3ZN9yMItNTfirT0xa4K6z4REpAPQk4h5nCa5tWpW9c18JmzjgZw9dLTgUCDAOS8ZraRHw5j40
C8eWAf9csr1I7/th2JcRaYBRBZksPBhNecZg6tRzPjtLYFN4ZYUGhHSwT2Q7aKiwGDfgIYF7J15x
lBEGFPPFjAmihO7aZ9FlEZCZ3OuVuyTxhUBEUJ5VwMTL8q42n2wDhud5pL9Mzs1sf63IkgsJEK4/
AXlfzd5jFcDmn9Q6s3sCVekGNXorJZpDGZ2l9We4J+sx/jwpFzZWfELM0i1CSPh6rBCltWmQfAXl
FaglsugeCtKpTHsg6ViutHwN4G9Pt6Yh1gRerEaA+Ipn3SSIie0zhh+2iScOn4LaAiQ7S+yUnTOt
27IQs7yWa8AVdyj5d4EmwM691zAdDLDNDtoG6yJm6yKhPZpmCtet2YWuALqut6wVmJJW9kJvzPNt
6yYPbq+HA+rnIxsUBOAJS1Z+38Wwx9kCAHw5Faoh4MdeYRQHef3qdZ9INN5OsllAZs0BF8RatuUj
zv1tNOfH1Gb/IvKzXugbMHGEF6AOaebTPmP/WbyIgrtFKnaCQzSfTby40uk8iT/x0rssSXId0UTM
gMu6fNp13s1YkaIJoni20xOiE+A5OCeS3YiQBoHY1saxvirOONL2DREzJ56+yEGmW+DdNe9xBP28
Tct1ic5oRooTuS9mfaiSkJRE4JVTfqO8gAFYuu2V2s9TtDGbL+NYrBuFMGKUm5wgnMr8Ujn3LqzQ
OVDQ3El+bM1NP1FOYQOxiSynIbCrhbt3zeyuq5COxgQcO49VB+WMUbeZPnSN+kbC0yGBjIKulPIA
pwnGkgmXRT4VPDPBkuyOvyE4tOQjLPlcMTpL1+n3befsrLw/S9pvHqR+NtlIepp7P1RorrrdpG7S
eDwQXrAos1Dk3ffBPQC2nkcozF8V7rpohqETXoV2/v2nZ+msipB+m6QwIV1KGg/h3F5WHkz6T31Z
odDhzmmgaTMWYt9hRc1OhfKmSAiJGr4FEUDyEjw3f1s1a4dcZYs4aWI/j+hjN7l9axf3gs377Dwm
tbsVYtpLNaAsqtY9t7uG5Trp00pwyXqEAGO6axwSFy5d+p6llnjh3G8gKa8VJygK8StBzV/Y4w7e
I1dl5w3gPNwTo7QOEUHBNXonyUy99G5HUiZjWMod4LXCDxdV0qoFQBUituilf2gnen8o08D62QDs
DICJxp5ZxToKvE8lKFzPr0+j/2LvPJYjR7Zs+y9vjmvQYhoIIHRQywksSSahlUPj63uBVffdJCu7
+GrYbc+sZmVJRAQAdz/n7L22ORyNAAItYIS4B6LIvC9Cl9C057Aw1moy3JttC6LveUzfUtQ+rdJW
K/TcezO5D4p2A+BrUxk7ow3WZiGRc8tZVLNXOc6+wAk3eVUcC6zzyFjWFQq5enoWTrQeKgJr0uIt
ElhXlSuMgOA/ZQ/vJzy4YQMhwUXkhx0AfhtnQsKS7EJateaS3gH/P3shYNaV55jb1R2h/0Dp7c7G
UK5zeVNAPyiIVFCS2O84QhNy68cqEUa4zj0NQ9IwXydxfJe1z0pmPQWsrzHrKnpRr5p/QDW76ciK
Snlu+sy5pUv8MPIC2525KQmwzbAsSOSiyXmx6zWON1jc3iAm1YQnqkSzvkrUskH4BADCFYN0jott
ZEsExI0Icx6CJlgPYN3D+q1jVFMV122T+mNpIh8qjk4ybXQbiHWY47UrMbkQq6y0lzpk80bKdzJW
r6B76aRhZQyJG0sPnWSd67p/y2SZMzvANhrnuiLvKrB0f3/cUX63Ndom4wJHNlWViRZb5y+Hj4AK
RBqM2li16+Cq/jGvc4+AOZc9gdp/ZfrwPtbfDmL+2mDBMKZD0cAG4ODP/nJR4qY6PksFQNjT/OY5
I2nP7V1jr3kgWuzVd5Pbz73VjwPPp8t96a1K6liIMOU7zgGoicQh4m/8ZrzzwTb63DPiK+En4OCo
2XSTv3wlpF5ziXyTrKhwBjIu2FwMD5sYerBib5n3Y99s8qS6dpwnY4mWBdVszKPXO/lGYCRW4AJb
BC5P740s/NS6Ja0FLOSt46D3LHemXtyjBXogpms7kUWoG8KT8mqvVoSko8ZFq7ur8sDvKpvSoSLJ
qZTpKSBpr7vdsn7zsb/p4348GX/3jb/8qiPjSsxw/KpDe4zmaMcA1lPCzutjAIoGKruoXLoCkl/0
sA1T5HDBEs1kb23YrqBdyErCRkRV2jT1OS+rTZbG67J6+OYB/82B/tONoVX56wPuKJoVC5OPme2a
c36Iz8sJO7mh3t4BpuVBH9aGm3iEAn73av32sbMU2dQtw6GJ9+UU7IhsZinBlcz6u4Yh5aVXyY3k
4uBfIY84wd//bjj93RW/zFBMnLYA87iiJVNIFzIK++ybB/0364UFk4rOL7UKPpwvP2dVGYmNZ95Y
JfJPvHW4ZtGrzy/f3LTlr/zl2bK5NSrwMmZsXw7sU62ObSjxNlkWzxUp0hla8bEPtmazF3TBGvbL
MeJYhQJD1bK7McJPTP/w7z/G735Ohm0go+hBqzAcPj86UoK1TMKVBhnhOPWEMLRi9fdXUJYv8uWL
ykRVcqKXl1b3VzZNZQ5DEgkalcpNcMXiuw/ei4vcddyCJt47L/QazbAXPWMSDdz26Zur/+Zmfrr6
8u78sviXmEogMqMax0CHgafa6d64zR66V97k/egRnvGtRuh31S4YKWQ0TA8AdXzdcMxZTrtRHcxV
dpReGbhtxkO7Qk2411zb/3+ZYiqfx5gfyz9YGgQ10H/Q73z9jYMKolTaGVg6HP04deSkOHsazV6Q
q+twQU2Zb3gLeKAJqnlzpnvkomvRP9PMwNQgf/P+/HbD5fv/uxZdJjG//uZNP2mkXVOLasqqwF+C
3JUBfQrW7UPBpONnWpHR8/TdcvSbX4Euw3+u+2WDEh3TeNuhg1Ivoc3dzQR8NDFI/wIM9PePlfqb
9+bTpb7sDEEv6rwZ+IqNF15zBgSF+6i6OcMU7ZZm5K7y8zuSk/1xPxA7gzPqPjkoJAp+O8D+zfP9
6YN8Way03qzAcX7U/Q+zjJwq25FH/823/c1FrMXLyPhWkRGMfrlIWtJOzpZFt04eGtSmunE1GU+C
xMQymrZ6WO+XIFgnni+cWdyPxnRkbX0nf3gNy8NLFOnOLrRHprWuCIKNpjbHsmUXR3BMw36+IdJ2
6ySm//ef+nevIdIbpk6ssorzF71Ui+i4QbLAY6iNJzpQ3hTk5N09dxp5q9KzKumeQeJWQVq4CrMc
3ilZzTQQjO+kFL9bAj99ki+LUNs3prChXqzaON7l/eDnhHQpRExpHSFPhKfIQcV5vOsZjOV3+qKr
L/AGFoWv19m+SmKdWvzHQIfDnKT1YNx980v9bi+yLEdl+Kg6MpLDzy9sl0+qNDT8UjpGNl91I7f5
uezipP3MXuvSufpm2/ndEoFo04FahMAEOcuXmWfczqxnCNB4f8Z1exl7ydpev8LAc+U1B2S/+F4m
+ptXFku6aXJcgffmfD2RZ4ARqq6mOAL6H93G22YT383XpMazSGyTKywxnvXNi4O+4i+bH9DVhb2k
UQzgGv2yy2eRGeRzZmmIwKvVwi5adVLys0kCmgKJB34B4h+qVWvYMEFcjfKwMyRxiWrWt+kNA2Nw
R1n3zapQ3SYIODVXW4WQ4JDgjVYrdppV+xALFkvlqmdsBnoXzkFH/MnglWI4KvONikScISIkWAym
wHbJRqjk7ZTq1Na0W9BINyrCRaLyVAwpFWM+GXGIHt0I8130DxBR5l5sdXopHb8d7sc9qdRMANQ9
n3wNfHUBM/lNQgghutgcWsqSZyIP/RYsxWoip8oeXgi5dg3Q0HLmlgaGLALcGjk6KJn4sfTtJPYI
nUSiICE8Dr+iCj0iYMaR9hnmGSBkYACHiOQCoOB6hLWJNr9Z4Ml4leO7MiYaI2ncvoUZ3MF1Du7l
4U4x1yow+boEEaOf8+4lVo5jdHQGtkeiDeKzCQhlgEOAA8VW7TW2ZkJ9ba+opktjJA1Px+yQ38wT
sUJ8d/poK8O4jjm5FCYmUL4ZrSnVAjdR4Q8NbzQ2gWwu11XVYf1oXFOLLiP7VYTlhZ5HpzlJnkvM
JnXgrCqmSN0wrSfbWHA5gmRtcRic4gXG4oR2bbzGXY1wv3BFJUduNM8++h3mv88NcGQNXriOOy4n
LZBxHKGnOgtYNJFnQeoMBIlVDTJuKFVGckW6U9rwDM6HgJpiG0RkcjLwt2+FHl3NNt4X2hYB505V
NJ5e0i6D55e2hFsufaWxXBCUXg2+R49xyy3BGMrOmLBR8PcwjTM/eGAxdbOgIwHBIX229HNBGIrk
uB2I/PBaCho/JHRKJ7lHwsM4Fsoa356fVoQpoNKLnLdkNK/yCBGbOj1GS9pST4w0USOVPW8qybkP
wcwH4cIuNlctf6Ii6AbuIFE2OXXh8BSP2SnBBCY3xB0tSVUkuAsa2HCBjg1xIdisPHkedzmJcYN+
GOUXO8nXoK7XkZacU+cyHF7wJq1b87UPVc9W6I0lT2FLumd6kEyEZ04DUGL0c6XZxotfKChO8YgJ
hBY1Ri67u56KF6DlbpcQalDvwvKl5zPM+kwYRECYY08X+7pNrx1SM6aCJ3l8caT4lOtXVSjzOXF9
GMoaE5Nb6/EhM8otgJ9TW9+kgfRudaUXGg8zPXEhp27bXmn026SIgJxwaZ9jS/4xG9dqjBQQolV1
p8o9qeikywHLp+OjM76uW/hJ+KtC/XqkL5Q5Nz3uo84qiTaWt11yGsrKH8Q5ITVvuMqaeKMPtO2H
cd8q16r6FFQ/QvumJr3B0q4HcPEjEyJI76XVM6Ilzzg44aNcbgh+NnK5irPZNl6GOy7Hjy3sexI8
mN/e8RfXdvSYSj1T1HA7txTWDLaH8rJunzFR0yzk5pI0sBqM3g9H2JLsxXr3anT9Vd2PO60KL6b8
oSqbdxvDmTIuYgfZUwzmun25U4zt3L+GIVqJAjetNaz66aZPhTeOl2N+O2oXqvbeAN8MMXrm3GGs
SJslBVZRW5dK3w1y4tDi6aJoRjDykO1Da5cUl4byEnfcN54mvQzXE8uE1vVrMd9gCVqH086gvaZ3
Muci6aaY7odOPSrFOWTOXIlXJ2yPbc9s2cSAN/UrmbmwpKTwa7mYCnQrjmK/1ZMLEY4rcxQ/88S4
Rgq9bivHFUrgZ+YtVJ2t01muls/+YGAII8BKuhZcVhXlvgxLouLG3Ww09GEIYy66izBcDLfEx02e
VKCITVRoRcTpjuXgJyWvUd6QO2hgJWYdw8pLvF/4ahRTiAcwXo80uXUZIFOQEohtPzjk5y5fpzSY
YBs9oZyqz/SL6cWSnaZg2BumiyWDPg+Sa5n0s0ANdtmM2ZMecU/XdCj3KBCxSY0XBomtuvSqcQSy
amejW2KjKbRvCAvMs0cm3QegLxs+o2dJZDqUYPAM69xV8ZUjp55kPDgTg3urw5NMpzyiEWqTrDFK
u1jaGLVyuZjZZbm8GYAiODZR6caFNW2luLtv9dJrIVWM7X1wIYEYM5xjm6gH2dzHhD3kiYnpXDiX
DRCm1mo3RVrdjoHwpbZ7sWEWraxy2KapftKcEmxZ7dfSseqeQwMxJylbM7Ea9Wh/TOfhC/h2etVU
yslsBX77K5DDbizfGyEPBV64guCOrio8qXqNmoQf9ewU+hZvvqctmx8JPcqs+a1xqTR3tcEmO5E/
Yj31UnaMqNpUNCJO9zIm99YU+7PKo6HejrlGR4oBm17janyUOdAF8saeyGzMDxXj8aQ5juS2jTXM
eyXeztmlnJ4S0MNqSpOb6J4hTNaWcTXnrykjHwzkay2/SaJwVTYEzdykIyLZxtw2JPAJvq083kQ5
000n3krSZbiIHatLq5oOdPVXc9K6IbqfIW53qUwuKYbf1lTXU/CjQHlS9TFkpgqJJhfJmFImr+lw
kzVvFY+UImOsI9yy5RsJY8JOjCQhJ8PBUY7OqHgGyTLlxMi1fcYmx8mjJ5KduOf8liwcDkqrnE6d
YC806wWZhdAny1faEHptdojI5JOViIEBwMRpR6huPVxAltrGBqiI7i7LzlEP8MKWiMQ9G5F6mIxx
ZdsNMUG8Dk4ae13V+8D0fAdtS1ciY+tf4sTmRUh2M6onEhaWORbB5/mJgdkxJfpp0vF7an5cmy4I
Ky03vKGYXbv/CdoS8iGjgql87dJ+o7LGpYNzUJ2XkZ8HohloBkZPsU00R8VI8mza47qTbrVk8s32
amarQPxmjP0GeQYHAFBJaepW/TMRGOCHTm127gra8FOK3XC8hlK1Mvua9OMDEkA6lNo2SINLWG7g
Auu7JlD3IovXRk/kfLdNm26dp5mH3N91iInMmTbqgY4q59xKG9sKvApFkqK91gtJMb7o+KnK+GIs
3/VqM9m7ECd3vu+0+CRI3MyYtjbk+RHhWR5kZ9uqN5J01iOGWmhcGI9wPKhZq0nqnMxdL7P4ZxcO
BMystFYQwtxWu9JAMIzzD4U4utHEbEser4XPkPy+DJlk7SRHM9pkUuFNtGIDomGx9dbdk5k8aeNh
KLpN32wpOkGFCh8SaQ7qpubAqB4kerU4mFfxMB1EK/sVg/Fy5NyVdfs4CF0hh7wng6/rO6u+slXK
IyHfQxhYpUSPz+k51TaT/mibz4F64pD5c+ZMXU23Rb+vnPzc5yTEMUa3y4MAWgW1+GKOu3NqqBfk
t7rNhDgrIQHR2uTqE3s0ORrcvhp7Q9oSwEKQ7mDQZy5XrTaw/bxACb8grkoJidi7blWDrNFjyu8n
4wsWirzp2p0tHXMC5usCPVq/CZqT4KgMjwrk3TasyPqRo6MAS6Xu1Kxm/HgYnb1VXwfJXlrONuE5
NA/QLW9b9WwpHHRGr+jBsZYHs76QlAdSHfzHzqrOWPMXhaPXMEaW5fmAeRnGW7m1xcnJYsERyPa6
KL5K+MlTbbjBQsvKFO9kVuqhPNfmTgQnyS5OZpx5YbJrsy1QpZWVnROYWnmIDNIevGns16X9WDjT
GRfr1jYytIih900p/NcqkYLNsnSZPhJYp69VolySkJlDdFq1fuc196q3GBCIBr63NqwqNHC+LYX/
2rVaunaYcRdnF/99KRFn2eyqAP/wipjXHY4OjwSvbbt6ml1Urwyn0vWw/c7G+IXevTQMKb0xCiH/
gdaJaedzxT86vTBG3OCr8Ae1aHXZX1I80qJrqS28xcj9bcn/1x4SamPTdvCCYpjj236+ogPpQbc7
GL31eFGrJ0d7jsfzNzdv6VN8bjXT6sFxii8Txym85M/XAAhBDEIGLEjeB/tuk27GvbQhf8Tvtt9c
6a8jl89XWm7qL23lacyQUC5YovJd7JgnPoeHlBvHlO85PJJN65Ha95OJ7bT9cyj1/yX+/0ddjK7/
vcbfawZI2UX8q8j/45/8ofLX1H/RSlpg19i+afAsLpg/VP6a/C8aPxjiAADQdAJ5/R+Vv2r8y8LV
hV5MWwzsisl68G9Ctmr9S4Olj92SdQCPovmPCNl/DMM+PZ0YcBYnNB9mabM5X7psWthraoU4mdaF
1a30UYIuUvSFNG2EMZOtGGRkAacmM/CmoA6Ep3pXOln+Nqr29CpFoiFpzVE5oEEBUXfmNJceGjR1
B6GmQZqiFgiMmEkaIJRIiW5f0o4LmDCeV11nq8eG+TDjYXJsTQHEQ9Kn8BJhy42IVNXVRqHfg0Sw
Zy9sW/AvgTT13UbL7Da6TQDDv4lYGRs31gl+uzHLKFaPZSdFJyMDHSNLi24rH+Qa7YWVu2Ms2ktZ
zBwWcKkZxUUfVgiKXCkk6f2k5p0dv5Ua9G0mXWCNXRoGkgQ6LpJArwy9E0AebQflVEZKfWzNADqp
nGqx9oQ0NUFYmao9ySBUz4WXJ9B66XsZAz0Wq+O4WGlDsNaMuZS2s+LU3Rm0G8ltfTMUl45ohutc
NxMSZm1iLxvTQKPBedGMG6j3vUUPAbrl1pqIHSlovJDvRex5UV0CNXJ2eh0JOngWab1CzW/GUTau
BlqKCN+lHUyIH20XqZ5FEMsGUFrk022r/CWX5UorncKPdC3nPOEsLrokN9UCeZIuEx48MR97sAWx
UHe63cpJs4LnY4Rn0NsaOeMfb80/WkAuqp/FTSt+/mxPP6r/AUx9g5X8v18Z3J9FK368Ax/tfv66
Oiz/6o/FgVdZNzmj2uDwiRqBU/HvxUHR8fJoRA9B47MNQqpYyf+k5+MAkrH6cx5QTYM5sEyT+s+1
AeQ+dAl0ljhsLbq7uHv/AauR88WnjQtTKSkPKiNnXPFY1vjLn7eT5Z6PcJg3peMkRAoPdtkXJ2tG
xuryaNHtyitBaShreZdCFi9JTkdqNcNTNOjOypumDxx7V9kSfTqjUbNo147YiqgjjYQKr+LNPlRJ
mE7Xo6aIYG1Btwt9nuHUfuNFyZyXeHTm8piVNixuaH5UBp0gaWI3iQiQdablQ3iOcqmdyGM2GUvX
QZtCJqb5bO3TUTTvciuZPpPucqcDfsf8xhQ99h2j7uN3QtWk8ZTWdl+9tQnpuhuzEhWOizROLOJ8
CzNvbuweh7vXyhopcfXM1/OzbAyd7aR0enVOuqZ2LnCPGDG0uzLrpB+VPsdkz4ZQ3r2eVxdhkZnA
VoJhZwesGHWcoNVeCPSebPWgWlu10RJaK6aa2ugGy0K7TDkwRKcsC52E2ZkkYGIlI/R0t/ygbyMZ
m8q3MheRTPZ0a4ARbK1hZNmZmigkzlVpUYWAowxPk5YYsS8JTDwHuLPxdB1WUx6t1XrAm9th6LXu
lKrvm1MuB4V8SZwkIaRzIpT4cQrkPN30FKmYBGqp4/0fajwnEQEmM1wOmyTJSZP62u8dzCnbodTU
6JxHWuPctmCLS68JCGIjWbKQ5BWZk52g8pKQApn8LNiFurYjqF0TWsKnZYV8Tpm92fuxCUiaF5OT
VO5od0F8Cook6GAKRvKHcxzqMI1MvehP9VjL5RqauFx6wO8xdyu9EC2OdoWIYC2bTUb6ZRHY6xGC
snHMdQFrvdMTO/I7QeQgGVsyBLm4r+lhpW042MxeOvt2VJYOHOpAPokTT5q6B5SVxJiENAS3AwQ5
wa8xN4QXB0o8eNUH6j2qSRo+5KDBUhT+jZ6zeJfKyXJmo7qN7QCjgl7hzzHjmouGU0PDtggEabqw
/dpXuVjQ/nZj0F0CXG33W5tINrxos0JGJO4LgVpA1urxYM0S4/RhGKDqIwapcW6IFMHfBKKUqo/U
HQYNRR28qlJHiU+kUltQsCtDsYo7xHmI6tV+pYmcTr6Am0xvOIspEmdaKDDv2Tbn0ilDUlrFozrL
S1hC2vLZ5LGQnsk4rE+hOgcvCT0ghulduLGLql/bEoGYWkOBic+8p9iTbYy7bSOFhYfaObiKmJM3
l8ZsFW+x3WCOYoRSnCMUvtF6HnSDNLdUr38OmWw/g+2PyvMQlbJFX62JrLVRA7O7Slqt6R6SZNQ0
j5oJ5SO6ZyVuXR20WeLxV6TwtY874tyLmogfqRhDBIU1WcNt3Zuw+2hJEzpta2V6clQp72gPWEa3
D9tohA5kFajiHIv/sWX5DVAd5pqe+DkPd+Y55shZAMpX82Q3PUYFyKLZQyj1FwnkEBS7hkVjHeqW
5ipTmKVHq9EYiNWUlmJHyygiHrrCDeaH1pwjwEwCvV3xHNCnEwrZCx693yIgprOLnVuCSzLZt5PB
Jri0ULXoIma9bb0hH0R/yhMNiHagZJq0tGD0YT2YBZTzUEdzTTGfIoGbI1Habl73Ou8uOQnU1oHV
KX7aFQzlUyBO46Yqq0L4QxpAPFUGZgMPQKKshjUjSyxKYF2V1sVs1d2mgweukgxayTj6qlgKDgPx
3QYDnCrJdnlVJddGYojy0jHadjzhI1bpVg/pFFubrglyUL5GnEbiLiTVR9+obDsaEbtWXm/h5jv9
sY1bW+GIqY90SDodNGsGqAeFpyIYlxh1Y1nPk5SNl2XG7N+FRTjQwFNKXQdzF2R95ToFXdJN7ZTY
/qTBhIya8DI1WzPUKus2GFo6xL2kZCfUseix4X872gY9rWW+tNwAe2Nk0mRc2MrciD1GI0e/WmJ6
05fJqLT2rcl50Npz3jhJh/4aOyJ+PJbDYL4Wljzk96ai5qSnh5Ks3OpyGG6dgshO346qOCA8lXX2
yrTgyxxaCHyhN3Sg1TypNmYV305pyPiwSS3Y0Jmic11zI+d9F9Gu3FZjE0Z3ZiMvIfB20Fjhxmhq
XfKNvhqxH5KamTzBisypMLVhkHZiSIBAzqzvEU3+WjbR8g4SGQVtkUY/uoaVZl/iWxoJ+JQr80Ri
Kd3LRMlyaR2ZpXifJ2uKiPcOl5AZKljroTD1JPeDYkRqLYEoECTOtwSoD/WkhzcGhDJ9O5ZVlt/m
nFq0Y9m3cCSXUjnbdiOoXl9vRat5cD5t+0lKDEDEhlrLvFBiov9DOkN0hv4ZtRcqGAvephFzhRFU
RUxPXuDGS5HXseC0KYj7I9GrkuK3KeMX1y6lsLzVnVFNDmZp0M1qiUXQ7lmhleJHqAxyO2yjcpCd
E7E6AcMotWUldiu50qYDTGmdRgNORG0N0RE5cJlHeQySTw9PZmrFDeJS6LbHaZRTzA92HnUrqRdM
7OACks8NnlNjBBeZYbzp2OfemoixCcAiNZI8ZQIy7bZ1Z76XUx5ckItCwy2IYunWmcyohi2Yj5kf
apMaHJJcm9LDWJcpTp0uNK6sJg01z4L1W+0r0q1JutXtNHZ7lcCEs1nzcCCQ6ANRn6G+cnoZjTJR
nsE/z90mj8uQ9vZcCMYqZV1V04sepNLICEqhXPATCh3679GY5hdDOtSJHyvmmL2VRDeAiizqWWEb
6QjQtmMrya9gtUr4EvIusLR1lUxGjocpiy0sh6GS9g+aEBbw22aWaj9KU4m5H5PsYgc4tQpPKjkg
yVPZyvlN09fBuIcRSCKcCIr53eIQNl4z6JHU5whKYrurrXISq8Ku8Yga7O+4EAddzwcWuDE2n+VA
YxvBJbsQuEGODvUT36s2txi158GrP7jdklSWxB/bidVjXU/yioHvPJczpgLNiQ1zxvw3jtXd/AEG
Tz4g4Q4nKsIMJokdeKU2IMldKalr/VVyxtY+tThwYoYohiL/meL6v7sEomb4mxLoRyXd/xTtp/KH
f/FH+SOpKnB5yDWOjdYGEZdOP+uP5ohEB0Qz5QWlQ9Im+Hn5lwLI+hfaUJVsv6UduvRU/m8BRNmE
e1BV4SkojsVfNP5JAfQhIPtPa8Sm+6lojmFYSDWR6Vtf/YEpOHghN+rLQkYxoFu6tYva9SB7uZfc
FGscKdve1Xf0HzzHw97g4TGAVeAmz+p1eNPt1G3hNtto33zT50Pu+6ky+/hkoKIoAxcYjgML4nNl
Jls0q0FFvQIV9/Wop6oQj8agX+dl+EC49bYIlX0XPzkQBMwBRGUuTqw6N1kpdgo071HYuzJNvUl5
l+O31NYZkuRelCJEy1/C6obA95sqD2nL43RdUY89lBIyH8iVeNSHJ0vDv6iXkTsBJsUP50r2XRFW
a3XukM+ibKzMAxsfzExyDydxVxqHqDmEHLpKAnfAFMdq7E/J49BpPo7odZwHp7F6rPMlEswxbkxx
kZk0MYcXmV5wvnR2bi3nVgewOuP8aysMLY/2dGd/4LtJO54rNxZvhZatxGjDV53pUSg3Lcd3XzT5
D7sGzUAxMYTtJhXpuli8H2WMsRD5EC5YhTm4SNAphFidSHeV1fhARI1rMnCDUnEuRbebsshlOItT
2yLdfvLGKd+E3bNhdxvLfK/NYqtJ9UmL5G2vDHCIX9TuUrep/bL+wkFETGvKlWuiUygUe4HGeLLo
JnGUgdJeNsFRGYtjO8XXg/0zLG4i5BcdBd1YKm9xHt7G1ZVk/NBqY11phIbLD2lyCEflWqi2l9kS
sGJvrhWCFK4BRW+tIllR/nG6to4m87yJxlqN563KlVPcAdHLZLTx03slttQ9qzl+rvr3PGO425x7
ulCac5WHw1bET9gVmT1XGxCvbkcQCRMDagdc/0y9mOttVPknKUirKNmCMd9oVv+z5dA74nSXcqLT
qF5r6y4iqAyVCAv3ezs8VeFT7Nwp5LdbCj1+xTkHJfiHWCXYbqY8SadD0ZpLEgFB6jiPcu3UxtFV
7czbCciG5jAotJWzikqTcmMVj49Kvqd6W+V17dPde0xhUAuJ+j0hvc0M8xeniIBm62/pJLwy5BqT
4jw7knJhx+U+Hsd9nw97mlprzckO/XDlGI+y8yzSGJVTyzR0kI418VJhTakz3GbFWyam1SSLvZ2J
h5lBsSo1O6E0B/oCGEDM1s3xjKbLDFE4UJhPunGR180mGyyKedkjjeVq6CSvHIhVsIjqtLZY91el
E3py+sMMbY4zh8os3ZEU46FsT0ZsbEU5bnu1O6TYVmtDvo7GHOugvHwODwMMiRPmU269wfQFL266
A7e6UdrHArkKsVkMTeMn/NXvnCNunfB1oKutAynW0LuOIj6hsl1R1u0aCViFPDHxt/1ZMS7kjNI0
RlNDMS/lFq2eAVHIEXbv2rb6bVlrR9s2fLt6l3nmhkp649ot0EtMfx2UlC7a2hhQ2la/IDfpmobG
bnTe8zF/j18nkzfd3sD2wMsqk5UBKpiz6hzepsp9HoxHoP0AzxkHYgCfLpF3bdRyvlRt0qujzh9Q
IFaEjjrByI00eHY5hxEywZq+7mbgJhViFKbAg8WPON1rdbwWTbcj0WotV1AX7AVkrSPyI1JP34qs
vJSkNWj1B2MKr9uJMXwAVngVLNoTk6epvu60HfHJ61Kdd1keeFFCPJMs+VkBdTdXmPXrw77IlW/Q
Ucug7csm9Gmp/zKhCtR81vuxfU12hr/gShn1+ur2OwPL51bfsqEseyq7KpMA5m8fxvJfJkc5hqmg
iZVXvbikknc5v/LIIKJBlRj9M07tH9eCFLBYA2R4WH+Z8mkx23oyv5RTRyIlmqbZWNv4o385aVDh
4eIufsX7fJ6F/XkVwKEOMX8qydHLN/7lG0VdQpFrmT8y+yXLLoJZ2zoOdPTW8PFCGyjJ/v5yH9rg
z/cJFTpnGQiHQJjkr2YHDu5pLQkDgI/wNHAaAYPy0UDyP5I0dw5YP0jZmNYkPJwaW905MDySbN6M
VXmqJXNtgnwRaQG2n158TkQGzSPRoZZMXy1tCZW67sT1rJfffGxNWY4KXz83ThtN05kmMXT9cpQA
ckq+kyr/QLm5TZOIZlGNap4ozjd6ECtzSjgqh9subPdCJsyzI4jFzK4a+VlFpd5ntACj2ZuqRQR+
Ty9w1eYvlMquXb8E2WPUH2zlyUEY25BUmKC/UernorzSm5csYCc3Lsz6NZPrNRpKPyzvU5QvjIck
o9s047WAHp7X5ynAwq/vK62u3axobolQwW+rM2SZDnGu4vjO/F6BKgJCzSgMN7OaDz0mSRK+HpM/
SA00Y/8lH9ONpzuFnpRJkqHDVIqaiJlHvGeit+7S12JICcmDS2AgPMzRV0RbAxODEj3NRByY5V0i
E+MVon6K/Ap1tBHFGxg2q7rKNximCCvbEb/oz43t8mHfqrZZ1/EYk1uH5qRn8EOQCisHJD90Dcjq
tZeEwVvdF69jc6mOV1oxrPuG3q31FjbjzonJjBbKpqR5l80PRmqfhPxK9qgfBKSQAurklKRiT6+V
Y9KhEsZgS6WGD3bAJtZuHlv7DdjNYZpP2nhJBow3lYEPynAl18SXoo9tg9cSM46ZEdsRIFI2C1gn
9dqI1I2FTqthAJihBpYML+seynhRtNS7GGFFK0ebGj7QCDQmhe6kY2Vl6b6ow2vICMr8alV87dAh
jqDf9ZVgd8NnOcpn2hmPXUn8RRGNPmJxyCfv8Uy3shL+ONo7mZs055suR9KhmG6qm24lhag//ouy
81puHU2z7BMhAt7MJQEQoJFIifI3CFEG3ns8fS9kz0RnKk+UeqKuKqriUCTB///M3muLfjbPh3IW
XjNB2a7MgT4mYiMDamt+DabhLdWu6xM6aGuLoGaTGAehql2FkZXYWQ6ZbU4zqRtGYpuwP8XKeUjI
mMgCd6JCYii3HSrwtYa5bascMMxXYj43eKTD5TuxNI+gGXuoliuxoT4kFNuMwn0uHnoetaz/tHBe
VksHUVXz0uCKPpODD1SYjxmeS0nwZr55WUDci4ap7Yiwkhh1cy6MDs/CJWeS7HcLP/Mc0FdnocuK
LXdh7D7GursKiVKUSFPQEhljnAk9PY3i9BIO8b5OajQ63M2gifpi3xqQsBiRm1IHgKvfsR3cM+Kx
w+G7JnajmMRjtzADJsCBIrL1m1akovrKBcm18ufQrG9bchOWIeKnp6HHAR5cJ2jYkjcBwP9GzPKt
0qnPupENbt5X/ijItilOztgsKC8rHW05gvWyVR+FubV5Jq49q1x57reKeCZLADyTdaAa34SBjPcf
SRBEeVWLX2oQ98y2dgKZR0kSvCE1zggo1Gpbj/URB0LwUKTtR1I1+i/XhLTenz/OP3QfEptvqHkm
u7N/3hOdwE1jBe21dWdXcUjr+jTcyV5lLhVK799e7Q+nLa+m/XXJctf+zKNm08cyQmivPXP3XbEF
JPU+2f0Rhb4Xef/5Rvp3j8gGkfdFo6woaxjcP98YELa6l/T2Cv6KBQBT1PRXgM4f7lhEuKaI9Zph
Lc/0P1+CJUhd4LG4jvbg/OXuPUXc5IioDipUfdFBtENgGU8Cttvzf353MgOAH9+bqhsE0aOoMQl5
0n64v5RWIpPNCr8XNbLJSA45nDLSlGnkIicRrYNIw9VMyn1nVg65SoBbYnLOFkElS+ELP8dzimzf
GMoOgJJ+JprsYka0FYX6ILQgCQaLGZnC5Vaf57n+paZjlPGvv15WNQLOJQzKRLD8lFetsVmBPtdX
C6JZCxJUibWbcRm/84roimKY3tlE4RowgjMkp/ekih/1pDtiI3LZ5Hlp0u5GS5Vu0rl7Khglu6mk
nsNc/ehnvzPOkxntCgV/Y7qKTNP5URlkD8eTzXDZhpt1krN2pzOKzRegzEJq69ZHV7/12ssYDbu0
0WkzOzvWm20bzaHdRc0BlgcOiodOZzPHRilZJm8sPllmMleb+YDZyAnKvi8lT28lL6jvw5YCJ+z3
Oe+D3QN/ob7rRjg6cXNgues2qeFYyXss3ZEDdVC68JRZcGLUr75/JQDGB2HtKMSnymN4v5DOubLJ
mLt11ynAzaCHO02vDzln5JBoXAesX6W9NUfPFj6/Usl2tbp8VOV4EDoTo3TOiWfE3YFJNTYF/VBi
QCCcj3YzdY3qWUjU7VjqBtLy+kugI9E5VOWm3ZldvhOG3OtYIepg2QatcpfKulXl0JXFmqslxA7w
sUT5jT62fggpEoziKaIxEpkFxFJPsNG2GI+xSQ3E7ntAv05giw34dU8aHLXAa6NmNqvgjUTbiyEK
5hdpfUBZ74JI26JOpEmnD9GKG0kO6k3GOiaMHwbLOjcwDQfpgexcO2nHowWkJqs/IY7ZcdVvZhSa
Q6kdWb8AldXJOAQhFBwXRqQZJgP5Oc3ny2QIG1m9dKHiD1hZor7zZFndCsXzCPtQ6tcuKPUXPABt
dO3Qsqtz+xCmj2FDM1x89NOLGPYHaS69skkHV1WHU96JxnacDS698b5u0VZbE5vTWkoMezEBFU7V
rui+ixqLEUhqjhB7VpttUCEnFj7DFG4igfYC1A0hxJqcMoIoR+FbUB6joLjPEi58sToSXYh9rLv0
o0KmHxErzAu41mxsTOeECmm1KAbA1irsRYM+3gdKu8NF5WlDuF211grFrdoj+O6OdXoK5E+huAY1
i1UwPqkIG/FzTI9jsjckCrQZM9S+nT7IEwGGptglThaLRQTJeRstUp40MqoHcfBaxM2w1djYBlxu
DEhuO1TiFrY6NUOWXbuqce2SZVdHzAW6yc7AQUbcmDEas+ArQtgesSnXrOaWnCOaaFrdJGk1PDzI
lGP8MPjugXIm5V1UCPcTX5yuduomGeDcZUgJ9IKapo3ip15Lj3pnbPvptUtvdGEfax/ATm09upXB
5rQZJKlQ8PWG271mG5BMZ0Ey7MC6ieY7FerdFD6XyaOVZrbE9g4+o52rTzq7p354rgxj39PV59iF
UG6dokxnzjLchUGDAvupzkWb5fVRDa1jEjHeEqfkrGaCG0GD0fIHcBVo4tdddpELD0IevxIgxXS1
Fp9HXekclrkKvhpVcCq9hvAfpTtDSp7HRifXF7o3Nam+VK9MOXYFu3RG88ec63REtW4CkYxTogvZ
jMHmkKXGVasYh4PAHUgyOZF/BYAZHGPZ4kNKtWUN0p7R3f1yN/3pdEdVCmdFhkui/rwX50GpCQ+t
/7oXMeqcZjeya6/3EHg5orIB2zNs0tfUCZ34ubn5rZf/w8XPzBxPqaSDFf6Xw7gHiDNPYX1FswK8
St0gmfula/xhlP2ruV7JGjCtaQ1xMv9orhN2UCRqYV/85oGrkJrC5cKBFXcOavzEJ0DHJh4p8X4j
6P0A3P31wowMTP55HYIuyqh/VhwWSEzZmCY+WXo6p4Ux73c+sFBe3gdZltqxzDZxs7gmKT4GWRHG
i3k/MsK5wx1la48guSwmmL+Udeur/qghTaJXCIogVsGiuPvnX8Xj2BfFPF6N4SBmByHz1GD3nx+p
P5Wp66Zk3UIYa8n1o9QKI+qBgEdK9aoHbPxe+bLYSFA2lf3/yylcP2SCZPh6V6U525Sfo4w2WlRR
qprrgi03lg6S+AvqkX/s38+oiv2dwGFqNyZBP+dNslkUOQ7l917ZF+myURP9MRGuevY1tZito9HO
WxYs2mTn2Hd1ec0an3FW3bThpSha28LL2Y01Sp4FpSRm9DqjGVFuFEV0U+1TlCHsNeIl7w/haDiB
oZ6nwbjT1NTTWVCic9lUYGXjnplEYPr01kl8FLrgNk41JoKWM8qvg1zf6EH6mGcHqdgTpgC8CJoz
0Ye91h41A4hXBLxCzL7I270RBWVXV+0d5r9tJvRQ/BRXbJ8M7gLFQkhUHXHCSPwtWcAR++np2lFm
bL3cmDmTVvVbzCjfADaI+ZnWCcBy64XYEcwYkd34HYBKk+TGN9bYSGjBA/nA2j5BZRJiLFqyTa9w
y87HiiG6yag+1Ga3rD4DaIvl19ItzijkmyzRN0n7PBuprUGosSo89Who6iryVJINghloL7sBAboW
I9VR5+Yas48pHI6aKtxNC4bvpmcjBB4JMW3bHHPjPUuvq0krFnJ3Vup9Z660ucUWrAy+3XfbjVsr
G3FhRJ6hPBpEBBV3oUxYeOEvxh2yQCxV2oaILlZGWO27t3SgLzRg7gnQb6fUpjfbLOOxjhE+MfLg
7Myqc6iBwCs2HSs5tUHKlgYobnYwrp+wszsWeZdyne8U9hvpCyFMdsfzUUjsZG7VwqSewSFm4Yyc
0tuyrbYqA5+uHXcz9sNRLLYofG2BB3+Wvogg5q8wHbU5pcW+kR6aJXARXHhBdxy4wkOt8YVguJGY
J2vM74iE3qR1Q0Q7SuH8Ce2EK3UQk6eYRcnO6g5DdWllHKKx6o6YS8xsdmL9WSRhjZoTs+hbE51S
/pZQZKYk7ETxbS5MLxQvbYciC2tgkxBBoYqHuJDdfiHpI+H54Bcyi+xkJPxWwkSK6TpZJKIwxcKo
C74MBlBbcY75x2Jgs5zYwrwVVbQTrV0CormqP0rTtJNw22WdO3SdW07VhiLIhRTraZTqhdnb6QJI
BAxxAjyJnLqWlVYS3oTjq4kCJDPwkPcf3QAxLX9umqtaw5PtGcVZuk0lxq/kWeC7UbrdoC2bJkp9
aRI2cXZtoRhhL9x00ZF0HwYJmJPwMHH+M99S3RJoeLyMjj4DPMofBOI+pEJgPGM6bcWnpvLksPWr
Q1zN4T5mxycMpFaa7wG21rG8zBDuiKalFrNGDo3XLopQXTabvl03YhKpn0/YT32ZI8XIlW1V+RH+
qkVuyQ1nGaocDOVtgb8tBHuJYZascgqgkgcJ6RkCkpWpn441vF0CR7+QHNxlqnZef2eSVm2Xad5F
gnUmS5PPsFqifZIAj55zZKF34JhpSmKkTUyOMIqKY4vnOnOM8kVqr40welG+C1EySrFpT927bKGw
rdqjWd3I9BX9GHsJD2rJ0xfTiqxbSWGet91Sb/NxdAkbdQtUfEK8G4WHUb416/04AsYEdi80LZxL
7o76ZUn9UGJjjVJfLTNfA5/JNtxuh9eZfMWiN/w6wS1btTxE8jEPKwrI8AFVOxNPy2YHjwOTRSU7
xE45GhEBhQLISaunGH5o9edEoXQ1GV4DEiX1WCy+Y+vQqzjfwUw3IZta/hUNYHUe3elz6wwixIPi
RDq4HZOQNw7QGvr3QWBCEi+3OaqdtLTQO6qOEb2vtq4JGkWKaXEyL1XYOpU60CXC0Teq1dPJU5+y
qfQlY6aUzDdFogE2kJxehBud5Q7Kg52MimNBmCNiOS7P7fpp3kzFbVEUmybr/B6xZwfxM4bTbeJz
1JT3qnxNZ3HLBt0cWL8Fw75hAauydIzI27WURyLC7UltkEXRRmjwA+t6jTN26Swzfob9QMttsBZA
7VeP2W4SruzD7KUIbFObQZ/zoNLHjPIIKt/P21MhPddYZ2uuST3KnDS6qIS6RxVk62ulwe9gNA0f
gAN95fRz4krA1UTW9dFzDS0WhSLTjIQmnoXquvAWMPF3hK2/l+SBRmTF6Zafg7EI64cofW812Q0M
615J3toa3Q898lCjtIx6rxIvhYLeNIKLIp3KgDKrzNbj2kuacauoBzIdNh13tcDwsJ+fJ+MB/aIu
fLL3/gsOIbGAIUN00yo4SBlPVmQlxPTDzMOysN1oybNE/V/1/K9Mk9PgvmjPETkCerjslBGhd4nO
TWez8okYctNZd3VLaHqo+ek6pdSPJgQIGVKwxA4FCgBxAwetSaHEvzZpaGtS4SjxSUwC11pGv8wu
TfAx0mobnD9aVjq42lfSqbL6KKaTEFyl/rvlEA31htYS+xQt5tImTjvzrnn3K9JSaXovZqqyMfFs
1N29Oj8M0eAZ/a1e8V3zg9eLwtGH0UnJqa2MzpVM0rd0c5fUxa21fKklx4llurF5lgxPYLxAaPy2
5gaJEn0/qxVwk8JDyjaRSGeQJwjcz83Nk7m8LAuZ54wURvmoMaWXGHzNNFLAUuxavyTisg8oZ6Rg
dOICAa95Ten5IYbM5vuc3TbhrTG9KCDTtQjeZIsigBF5IIEaYgymE4SQcBaXL32rHmpy3UewISnM
rtFivodRVeTIRP0YFHhQNYLdQfZ33M8LbA56EqiuDAi0T5gMXpeZW6J4bRKbVMDx43cJI6RgJ9AY
DC4QwFIIuiYVnTTA4gBTqnV+TJUT1odKObG5mNrSL9FPqr07BhbcfS4DEcj6VNkZ3hq55wdKThvP
hEL/LUhvlj6StAOHhk8jelWTZh/SZS8Viti826zsUtnYabWwsapvK98Fld/0yWPePiCIaQXOlRDj
qXIpOMnRHaxDlQEWQCCcVNQqirpHTmjXY+qX3V5hmzTOKhOojGskt/VS2Ifg1i0gOYIc2mUyeW0V
73N5HcmNxyUu0RJpztCEO0M4WJWGrO/aMGiJhs6LuidUzqzliQrlpx0Lp5LmpTKf+xgmhAahpcAR
LiBIGm8KthqkfW+E8jQarxohbhZZshoeUYt9THBHXBQQa5XHdScwpkuFU6Pcy1Foo/TczNoxZKcu
Xa2pt82C2wQddbZghDa+EvbZQ7vYIyKKoYmdoCYDN1a90WzfWouTq6+Rv2QOLHt2A0czkwgnkfxm
tO7jGk410VX3GPVPgaJQelueAGFrYEMmsK8phE+6D37j3esyosqfbwSLLBEQEWF+X5gvYnzIdX2f
wMRSu2dxuZ2rwhZBjNTcKstUOawwQcF/SM2nMgR2KXP3shbUo3uDwHEN6+NMohGnH6MVkFTTRoDf
MTZQ3hSkyNxFHb/TSbzpuepD+blQCofIdFLskxvUfdt26lhsmPy72Mdq6nZLv5kJqsZdNtZQAVY2
0azflPpVYHrQyQinFu43drVsavZjMduKcpsrkaMzHcpIIOjMjA8aNQR86UZCs5wWvkW0TJs19wkp
47lcExqR+ypOM3Te/Ba/y4BsZtICcCs0d3H8YRKakvDk5OxNDLE9titqRn5iAJTjJBFkDOMSY9ao
uItFACuIvKM4dVoaFiPEKw7MhQqKWqYkPkX3LdazGpIZ7PFy6zbF4Biop2awMGL2Fi33AnPKfHzW
so/Wao6NcieO+7ID1oPhv1M8ZaxIM1VQpSe2ytyyNT/KiCEWQCOlRpWpcVQ2rRM11KPim54UO5U4
Fh1rAkJNX6U1b9LyrhYhn/CMfIa8J6nU1iThrWUEtjjIt8JM3g1DEgvxFdCUqF6OoLiBr3wE5U6Q
/QxMyjwMO7W/T+bv0QrsTOWiyl4KgYk5b8xcwmOffcnifTuGTkdadyq/s453C6ZoYowEtNN9kWFr
NlzH6SNRPwXKRMHAQRK70XwTJcFWTvbDPPh9+k2uPfOmZJMoM8MFfmD0jhFx6fn9IvH96pgZSWmO
gB1ExouBiD7WoWocNflihdhIuBEpPcOa1AxWiPGIVLDk0k9uUayexTI/W7y/ohdRnOoOM0iahk1f
wjbCIFPGLJ2bzm3zLyk0bEi3/thDiaYUnCYn1UAQYaq0snsRclWz5LbRNp5VBsdA+ugrQBExWu4E
l3t+B2px5OROuR0L7hTNeiYbg5bizaxOrdnw+16cKVb9eqr8YQHEoRro0sHBtKUjNRmWS5SOlKIK
hUIgXrTmBABgo1Max3BNjLdh2gIBC/piG4JN1xSoFMIEyiPmUrgJqMP6hVO3iSIyNpjGZMYmFAcX
C4VLH3oUjFXq9j4JMCEKwM+5XXECtw0ed1K6YTpl9eNY0GgvDjxbCpKXnpuk6Su34qLL35W+cDS2
hkz34grtgUxchAGKZH7o0jdjoVqbZVxk0O21fEO+MEtn+ON8wlJ+qRoIOdNNr4mATQ1azMFZqTQF
wui+SGlpqb8BPWkNT50FZKNjNo1tIfcN+oi4Zngb0nfF32kaPXbqd8UTkK5t9KLZivCmrPSHjjw3
+ODVcAkREFPvNvptTOiIJG9J0pFJziZq216Ws9bd9dyHDRwkpSf6gt+syXJnyG47moysBSvyYinw
sy0EXnfxIOP46rcxiDUZKMbwAifgPbd0L+ULix9TgO9FK6EvuM8AGqlMT5r1cXmcIIEJ1OQ5SndB
4Bbppy0sagJvYbuPLGzFCztRx+gEp6drE/gFa+xzwQPumjzd4vJCGvmtDcvRYq+kC6UrAgUcVhaI
Fu87CCiWaoBFezWjEWcavSWhUN2sI9jLHGEsGb7AN9VOAaWJIlA062wsmg9V2y8Ntb5+l0AqYjjQ
q4FdNG/8jrrwq9A+Cr0m3TjwQhAqQV64UgRGImKMzvVm6b40+vk4b2p67Ryzmm5126rk2YmCvVU+
KvXZoK+rAr655ksBCS9y5k76cCZL7VTpoFfaNyF4i1Eq9h0C+2rkEEWdNH7m6lFR6Hn0d/JWqHbA
nofgYQDN9ZBpxkI4/jLsW4d5/5wnMh3D98kEWbQk9ecATtQbrWQbcMXI5mpHaP5OsM13hZtefpsV
/zWp/flSqog5HY8iQPCfocfmvOg6VrcvBaQ/yC8HWJ7HTx3+pG0ckm3jl8RdfVgZM139/j+/TV3+
0/v8+4uvO96/abSCCN5PJpdfU4fZhk5GGbxVvCMM+t7C95Ynz1W8HOM22aXyZ4MghdWYhyLaa/TU
jfvexbnilIC+QllE8Tp5DK9uuFbJGUlc6otVQnK/8DttLNUOC/G9gGdvDtmht7pHTbYe+0l3krn0
JwlZqNTJbkpHM5nZVh/eaiKFau116gW7xjcSZwReMeTRGuGsIn1Kp1eYS2XzJEQBrflnKr400btV
3MekmYgN50FyjHQ4WmO7C6XaF8bpBuMTuBlj4urBeFcYmH5Y6ErluGnUhmuWc0JXgesn1769zbvY
n+ppL+bYl5Y99loAneBMiI0sqvEz6ZmyhxoGt3wrLQHIaTQmYq+fzIQBH7VwQdiEKiR2XSu3cAAd
S0l3S3hI5vjOHJ5UfdtHlRcjNBbgrSg8ZG23Sjg/BK602hoIEKCCaFI/KqrjXIkfktTy26S3Xzyz
QsYSDfdimt92GcvRCCWYt+YzBLqnDLTUAdWqwSfql23iYU7lu7VK+IssLOM3K+GxLkKnWmJniDyR
Shdlp6sSjhdxi0XTfp4zQpXybdc9lvCCSm2hCeSfLQw7WtkCSeIjDmZIDFVuAJ+YHWP5Vlt0t6X+
TZGpRxBgteRNbEZ/RAAzo5btVaIaItPuK6/L95WFbTWXXTF8FHXSXGY7ZbnXUeYkKjlwHOKkL/VT
fENOFK3oq5HObljtxWFxaqRWlFLUo+aagZXZXDBi/yzmgm2NqpvFPnNUWHKessR3bQPNh9nKEonO
lMXsJ5mrtezO2bEtXs/GJEAWXI7xQTdNRw6hmMU121/mmoATu7RxlBnlVwp+TPsMDfHIP58F42Ew
P5KS5xX7Euf/Vg0Ez1DfYUZsFAXJG+ZrNolBey8vj0rPSo/8+YzMwjnk/5pgYVqY4h5g49OoMJp+
krmpwTjslii8LCNHqjjaXctUD/c3zHEGxscYVZN+lq3ZMaXmwKjZaYtmP8Ae6pjSDngfsA+uo50j
0HBCuXge2ArF1VsXXRXxVSi9LiowGxVMLYdLUrMRFY8EApDW4oVCBsRBPFUdmJ32rVfAXurlUezK
3TBNDMDmXSzLt/orOT5NYtlDQGTHiO9o1BnVBfsqelgUgIFXiYLIQLQcdc+ldLFKT5QEgoAIUxi3
EoXj0HqFMDUbhiTQbOESFeZ9iqhdRQWHj9yGRb4FruYQnXUE+eemlrAbZXmTEgAh/bcErmXvkM6j
K6iAPDPDTczZG0XWoRahF6K1NVX1pibTpNMVMnZu+pxJYqBPWw2O0hgn4DnpIkYMYjzOqScK0tPQ
MHAtO9VdQKraqQyUsRWot+dPrblvygVjLahETo1p2VnD2mcmj4oQukNpHdapGFls25rp1Di9a2kC
9AkxdxVtwwpNZR7C1uoY1dTjtyImtFkiEC/xgJzHQeLut4bpVp1FLgjzs25yg/GlT+ftErJRW4RH
tQUgtrC9T81dIQO8yzFxSLmTs60fTCARYe3iPb0M6HibOrgbldSfSVeyCHgzGfP0Mv2P+gG8iM+A
BSjTnLCy3BYheCUt93AC2UusibgcfeOxmwaH3QHbEdTxJLx32UM80ehz68r4nQvmiVn3PKUvYnYr
yli+uxtpfkrjZitLT0mERq4YTlH1WWcySkk0jag9KhrbpKPuidOPlNQQo34Wq+u8XJIQi5v2VnAk
mEKyn03EBhxkoDU8QWr5Oo9y8SAMnsL3JhXhI+mkEGODm9LU2eXHjEtOSXdd9Bs9ax/GMLwh/csp
0ny3tJdqeGxpzUfAWBlKw1j2B+E5sh6SmKleN2zWCaUeQiMT0SqKPv5nX2FnYU0tXNeTwpjZFInu
pE5bNJPEXvAq6cjg5t5gTtwQoJitVbRyMhiFWEQazoG3DKrTgB405e+8fxMEtOKjZ5H5NhB4Q7qz
8VDV36Z1v7TCPmJyq1v4P2aogwEE6rsKI1E6bQOpcTJ2B3EY8hWfZOnz//1u5s9ceo6RzAbsJmjb
Y4Qv0khAoln4ZSM5LD0Xg3lAQ7RE4dfEz4WkkqeL9jw3z5h8z0G0TpoU6Kcx/nlGp7I63qhNzhD0
k6XDqe7YyRhewiSkjyO3CnV+kLLTJesPpTVcOdZbV9NX3sOtvHTY4Zlzza2wxUcOx17JLoRNA+zm
9xvP21LE0drcQfj1piyTeTH+GLVlbv2OOJI8LEZnJp/KgiKbaHYc5yQH0RsZDPoRjq1UsVF/URlo
oUhCFuybJew2MhWzgU9VC/aDIvkSh4IiVUg5DPztW218CPO3JOegtxAOR8pOg++9iZdFRZU5eeQD
AfAjqkYCNqyGhac28lbIP5PhWjXlHaMpvx0MLMjXWKT4WacvpfAc8yFnFL7merMziKmmU1imv2gF
pd8qsR8L/WnAMp0P5VfrMuw0touv7tKeBG4ZYWLwmwHgD8ts1Ft/KzpXXeHf6j6ZvWpUJ+YV0qpr
bOnaAidGcllt8leYmA//ucz846sBUgGxgmIAKd6P1XmVinhLU+E67xHxvDFosKG7OtGhuCvs3wQK
f/wg//5iq9z0b2+tif/vi1kXaTt6w+FD36QP3B9O+4sJ8C/34c/KHVIazyCAKQAyq3Hkb69EsKGM
31f8ahxpO3zKOP9d0+nc+Dw/0B/Fp9+QcFCm+Bf/wysaP1BRMb9aNYEAKcZAEGj9oA0r0x2d84uU
YjeqmosWIDQFAc0p9BgEtzU75ZgSqvDj8JLHjwO6F2z9OWf9eI06axNrDWfwMR7OhfrdpLeicNHK
x47/m9VpvjolO7GRsJAPm7bYNTIa9mDTjeHnwCrfrlXzoMxXEwBCED+b07uo3KRJdQccxbE6xZ6K
liatOXb9TqKpNeJDm3yrOuDjGpEzfcZEzZQ9hMBBgwORhCEYjVa7VQBusrFNEGjnKoNqhhewogTt
UQZ8mSaj3erajRhG+ylJT0PSu3L1rldPcwiLG3pTZaKc7E5Wc1cwVJMFEW3eZYruATk69bjcVi3Y
zjZ1gPxsW61ymgy5FFNpRIlNtyuZPoOIfcea5gO8gQV8hgXwDBtiyz4KdCQVP1xpZ5KOiFqdeWA/
muNOpTho0bKrs2aDimImnPhZzlnCmdag+5LjcBdTVMkl85eSavu9WEBeaca2LBEdsuUCHMfGVdvJ
IfDKNw2n40xlL42m20TZScB6lycRXu3eZnDEJVB7gXTEuo09kElNdctpy34pVnZJaB7bqXAkpdhq
LXOH1PQlwkwzzq1o16aDPTe5L0aJF65u7AHxhzCeqNnPGOwOkCaOJaidqWZVlCycota+m05QVrtN
aWrPaRY8Io6/iVNm5xapuA15uuUb+BSXIffRyAkoi6qss8fIsHV6yHVGkKns3E3I5ami7wdw5eiF
dP5bJW/pA7tWco22/xrmqyGBTFDupvRSm+ehPQaQclIDOYcq5jSRyDAj8bjmoVVluA1lwQ7h5o5I
Qdh7Mno8i/VLLqQnTIoPgxndmIGobkpj3ijJA+sTLaR9YDOGACFJvhI0+m3bbGRi+KJevRTiftVk
Us9ibz8Na0ZaHAk7VWwZoGOPI/42aNEnniJunXZ5UqJgV84Ucgy4I8YdC6B0s9V2VScfTJBdldg/
hLVxVXOLJifbSbyDONBup1pz4zE9ZP0pNbrdElC9GoJtdueZad7yIvMnsjH3dSb9IuChIJvZltZI
TMAfi5I/qYDAhFw+4ZV4rLv8VZjXFW9eH8K0OwCkifdJOp7jxNrzv56jrN+xnidiVJlvLKBohdVf
0ACD4sSImYk34hI+CT1lltoQ7TfWZMFM265HcdywCY3Gc8MMJ24Y0veTcY9scG+Y4W0Xi45SQTeN
xYcaS1JSEEzHOGmK5G1kQVCA9YYaIkce1ZgH8HLnBBgMxp4LI4df1Nx/vmD+5yQ2flww5IxqY2OC
w9k1u/6OunzTb8sd4jsumOC/OWkf0/8Jv8rzf5+2f7e1yf/WFqpwv1bFPdg+7V8KuDEEuQS446Nx
wns8zkf5Mb0DW3Ob+pwKhzXjqnpq3uPerf4319sfdFtY9kVkjSudhdjcf1469VjRRFjTB1Hk22mX
uiH71w36cS5UwseeV1vSL2/43/5HGGmqppERpBFX+nNAlUBHrAiE+jAIHB/ZqIycwGOQIJGCpQOL
V2oDtu7aL4q+P72qIWLU4F3iM9B+vk/oQ6pZzR90sTsiOTy6R1f2fwvIlf8tHOQfFxH0rSADBPg/
7nBYW+WULjMfJxORbY6SUdhkDjbFp+Q1dxcHDZwHLj/06IHdGjoXft8Ns2KyFH6Fh66VyY/b/e9/
y08Q5DIM2dA2M0bT7JwTR9WhUx2PuKc2/4swqvXz+08v9uMn0zRJMGrq/DHaok2SoxO/kbtseOz2
HGH365Dzt1f7UZTFutbzn/lj2oKVpc32MTjuwwcM85vEBWnn/FJx/vFrxeCBBliTeGp/fK2NDDlz
ivErHdV97Kf75GLczufJBoBk56fqsT/89iQZf/z2/ucllR+1WZcJTQpy86NgQlLoJJi2H03yhIuA
rQaKjLg5p9Ipg7mvwYWfsrua3Awzv3TamxQ8DogiC0KMg4lB5ECyaratpIIwC+SE4UveMcH7zBnQ
dqyQBjRyDWvTMMvsOr5tYZbXJlPxlTBDVxcnot3kD/HwMNSCu4Z+rHQFOihUIe2uYtaFmyZaFxwQ
7ifJSZsH2LiIF8td0aPupkUCQuTkpk7XdxLQAY7srHK42t0+QQ+TKE7RYQ+/lcrHsr9ENLjTXWY+
Lg2Sovz9ly/yjw8OZw9ZgsBWdfXHY4rBvy0js+Ix7Xp7PQkI/vUbpin27JCCevntyfnT8Wr87fV+
PKjZHNd6W9T487uNmN/L7W+90G8v8ONcKxJj/C/qzitJbmzLslMpe/9IAy70x2uzdgHXHlowfmAh
obXGjGocNbFeILNfBj1Y9JfdX2WWlmlMBgl3iIt7ztl7bd+y81f8+yReLXLH3dhzBPbA+GeEKiyl
xbm4ypPAq+9qYhbQv87h9JE+1SlWnNI7dXPWOLoh/fcFzr/wViQejXN9TvrkPNmduWy/fP4M2Lpo
slWqvpNqNq1aUD8Vp3E+zIclQx+a+0w2/AXqsYtw3d8NL+7yzDGnW+HLivbpmCc1bVBUfkOS03ef
/oWynl4ZhiOfNer/quwzqO3+9d1O1ha17RS9rKfvJrbE6rJQK9ctCVXuTOw8Jzt3Kn+5rvx1OOtk
XUmTyIwEh9NW3hqtxNJfsKJQqRNOtT27Tp+5bl98E6YiUjeZvhswwRjB3owh5Tx9cNdDNmOrPEN5
Yi/sc5X0L+parIQo3ieiEFSC6WN9ukNjq+1b3kdsqYYlNkaCEa1LBGO1PJsKasKcMRIiVEKKMNPO
wcF/eX4/HftkBKaB35PsEBXCRrqY+i6uUy2Yii4pnJ2zzYlfnt9PBzt5LkwvIl5iLF5bp1tSDZPG
2j64e9yuYEtm5arbMS27/P1z8csF59MhTx6LPLSUVmRsGEETWsm3ujgzKzV+uUR/OsDJ8xD5TVHB
iXtNJNJkrYFyjMofRZ9rXBZViVKUgV65tgptTggJLibalsU66NjXoDdOi21sQKGR60Vt+/AIXhkt
AUP80BCHieq6iNDiMJ4qkLja5N8wu1colNUkW1jFo0RmlAWcUc8vw4oXgn7XU37GLSFajJ7MW5rh
s5ysIXOAYlQ+lHm0UCoYokwFo4IhG+ScnocWUX/ta/Mef25AsaS8p0ztUllamv1GFlgG1a0UibnS
fPv9pZlO/ZcV668zd7rhSxiHm3rfv0rWqiI+RLK8eWdet/mzL94FXYrfH+1XVdLnp8w+eZc2os7U
XOp4uOU5uXEz9YXE5Bk2wU24Lf6flq1P3+3kRVoljGkrHqsfzuR0WvqP+dJeZY69OXewM7e4ffJO
7V1g25Xav9rFoUXwgBnozKn79WP7l9X55A1aDBW+dYoufyhmWeihvg1XcROvzlygXx/GtkxZ1TWI
PycXSCSU9mU01TzeulqhwaSidDfj1XTW0juL+udsD/OriVvnDT2turLCUU/LrHwcc2RJAjtXcJwC
Hid2wWaqYbVHfz3FseLGXEln3GtfvycH5Qua4K0VCsqTVVAPoAEkVfaSZA+DfPS6WyU76/P/+mzx
vWSMWpMBX1e/v8U/vVLot9UstDlUARCVPN/5DBaZuujXYEMdVLkjb2yUmMVWIFlyzm0jpzXv5yeb
o+NDA+IoLBjOJ1cyiUrMIbr10joTZACahiOtkrNxE786Cq0Akn0V0H10139+bZo1IXjUHS/y9vv9
susc/9/YFGhfGx6GohMjz3FkivHTyxUKtao6xXy3PCQCTbtxGyxUBp6hEPmwVDE0QCalEquVDeEm
TBQkts2+UwGjEReW1/VcD9sLkV2hYmvw7RbBva/CAUEtn0fDvTDrQ4EzdDTjVZlvStpGpsnM07hM
KE4Qp/uSdNeEZTnnDebYAzkFRbGVPfuKWe66FNKZzcjXxcRQpm0r7jsDwvtpR8CKxybVdUpHGyfQ
O1yN+Zmn/Ov7kgNgVZySIyzO6Mm9kcspLN56pAKY+E6bGIyhvkSuOd2PU6jLuU2H+Poo8ITDmZUn
zAZ+v5MDNnGC61uMrxNFcXhmB3kz7cWzlTmfRhYG3Y7pgbdmNHpXeJAc/XbdUSe7D/7y3HNxkkg9
1SI/f5aTW9ZFq8pC2r9mbHjw+Szc+7CZFe/Wop3LjvcIIwwJMp7K6tz76OtC9/OBT5ZwnGGJ30nF
x0QZidbFfGJHfi9Ili2dHW8eP1kkV5651igHThcCdGR0z3hA4UFOD+rPjyjfNgxJl3idQlDV5KJM
npC2wZTaheMNvBgvoRwP4EGiRGI6Oe9DpvwoD6x41fqyEzR4vnIa3vVmUEgbLZOFZ1+iY2CAy+Px
3OTPqeTNCllaoQ/x4NiZGDLk8FYv3proNs4vVOVhAhymbsA4tVmWlbIYayJaiwsdNHDCGFfWyPj0
H1MPIZRe7AMZbFBwOXJZWroKGRFhdhXOXdQKCt7dhhGzUkavOuo/lPbIp6N7I+yXrVE4ErJuGnmH
cuyXYcs0RdTH3N+rYt+N8ozBA+GK5UGZhMw4etzUMdVuU4Ditfl+qS62GtGTRY6XHTCSkgNTDx4M
IAN+W8xVDw/bSCmZ3UIsXlrZi18g7dLiDbOwDZ2XmY5gJo9xXRndWsWYg7tT15JlRwN7gM9vRM8S
utPAf2nJph3DdB579VINc6TwxipF7RpzIhRbwr7PwtQ+o4tpgAb4hjmPYmmtdsZGJOGlb1jwt5jR
5gRNuS12VowfmjqD0zmvxL2MElJmSO8bBy1fM8cICSckbR61LQjidm/0R08m2Dm1NoqPUDaTd1OU
oQ7gLmQ5S3RGRQPNI/9YChSjQl201qWIzBV2QUU+IFmwqquac9bX07Sr5CPw6A7ytaSn67go1jJ+
msmtqXgXoboJonejQ4LDz9gvUU83HNlIIW6Q7c9qgCKCWAaQiRVNfmLItKMrPsJkl/B3JMbBRABC
EKCsffi5OjO6YOZNYJYQv4hyMwWgdNXeJDDVau409XkY33s3R5TBbbdqJEBbqQMFJu2Z4Fertn6q
3d7BTMePt/hD5aXvwS7UPkImiql6F3W7kVcxwcErw0MLJt779BorR07KoKSCplQZeoly1sbXtf4t
13EB9eOyaScJCYCsGr5XgnRCniBJxSX9avxt7aEIy3dh3gjIJUbRzQsYoyqf3cfe1Tu9MBYxSEpT
9tdJ+mZVD3F1occIG9NyEdjruH8sCL7JkhV3PzD7YOGl1YGAws0AV8xDyWxwCkHjrESM1th6CEZi
++RZOhwINjyzOfzyWjpZSE7Wr7getT4f+1fd/KjTd7+Xz2xxf0HEOTnCtGv7tGMyfLPURah+pHm/
KksMqAVqY5IRJMxcqcK0tySQrbOd1HIf0JVP9uirEvmxWsS4UW4UZsZ6Djq9S1wmgNggzYnKOCma
zWCp9/p6kCOHzeCcuAsYOOO+deNlKeUrpZEQqacfrRa/sitG0hKLjWc1C4snsiPSumqVTR5YG9v3
LpueAAGXrFFJPmYkxqpdMUuC+Njh9wZ1TXanYGtxq7Cz88NmRzjhu431qTfk+4akSDtALddrKy14
n6afqUdotujnFTq3mB9L0eWY+B5qTT92WUnqoLKuUeSrauGo04hzevhzPM7cLpY26yCxlt1rVd7J
Yi/3LoyVfjbZbnFNSsBPZRnbeIPvhfFb3h4l1YQSIs8HmsLdeD9ljhpduU4w0syq4KMKUMAn9VKv
vHUW2Y++0YULicDervauVb5vbeTfhF0t+JQLMlIca/JgUWmPRYMONlgWobFoTKALPJQ2/VsjyKEU
BUuvP0Y9XUb/USN02c4aJLuYpGLVKfDFZSkzcT24ttHoz+OKrExOuRHpRI6DYO/1bwZOa7OudoK4
kajy5iZyGpydzmBi2WsSJ67vA6m40nJcNLjSrbwBAWsLTJZcylwwtMQLDUkWIOR8ZDuoNWgqjWhm
6NUyU6Jlh7DXdAJeypT+JqdN9KEjFUWJlYgFjigPr3FXgx0tMlUjiLe4nsJNbQ+KzbQbhVdToBhK
LdSxEd0bC52ascI4o8S4pi0dbXFPkDm7H3I3TA/oDa4Odu0XBRfUU2pW2BchnjVt3wz11gvBU2Dx
jNs32UdxSpMBw3Dpv+Ydy4vi8LZeeJm37Au2TxKGz/ZpwDVbMNcYBQ5EiDEVhs+wYltThwv4hmyT
jxWK/YAHRGYLIG+TjljVocEIsXVx4o2J8ZRG7r4p+kOdmNeEw7+g9zxktEqC4MksK4f8kHnVW1eo
lLH2qMytr8rKveh8whh11jVcOQajuCIKXlzes/gAceNl7KnDjZtWy8L2b4bxsiBdOXET8mqXRWRs
e9JUs7Bdm9zkfooXQ2BOrZMHHvalzpdWR29bMqUgi3xe5gjxPQadHdJZphI5FMXJu54BrzERGpuu
dJdMmq9JhpVoeLsPnf+mKOE2st7J1dxKIof9iIDDlDKn9jRcX7hgZOEU0G3UYJ5C8fcQzvYtktHh
XbMNJADejVv3vHpRnRKf2t0TCrCy9AbvwY1ZSuCbmUCitdTMNzJLnSA284WnDBtSPRb6MGxj8m9T
u7gBlfJIPvsykN9i0rF95UnxrnnJIRM5hml6aTQ8S0K59BvjKCTPMUMMaVoyLypmuYCbFJtGKETW
teWGq2nV8tQERx1v/livl25rrkVvbrLMWwNmWCnsKWrWAhd0YFyC/GqwNYyXRm04JRINWWXU41kz
E6F6I6Gt1868Kb7usaeF3LIs4DOyqnyp6Ucc/n2f9K/qRbp3V8qChDFrhptgji8E/ufzhL1Rb//+
DvvksCfvD7UaLMUV/WuxNC+yo6AmVRfJNltJS9cJjxraPmhfZyvtr3qvk8NOO/BPr60eamPqC+sj
J4OYWtvadA3VTL9EY3KW+z6FBf5c10+yORoKptA0AQHnpNdpRmhvJE5ttbRfUfh7a2SorAnPUyXB
eI41ZTPJ2zSKOf2+xEH7GCOvPlOhfm3k/fwplJORgFcMhd5Bw5p6G1M2tSN/y5fWjJjpC6Tl5+ZH
vyhhPn/n7xfg0wkWbWZlpuV+xOG+p+j3JJyPeznLl7+vi+0vZSrfivkpUjphaNCTTs5tAvaz1Lvs
w9IkbdZDZhNJ50T5jRLkC9AU17WnL6VGx/PrX9Y4DTCa83x5UL31TVsxNEBhivbzulDrlT20OEm0
uQFdDpIm9IELGG6Ibd1xT8rXe4eMRx78Rabx35Y1TJTYDnWgeW4XkFiIxL4gIyhoDyrebFFC2pZ8
x8LSGo75zpavg1J9K1DXN6VxVyDU7CgxrFje9K2xVGR/EWRiIYR7H0eEpspXLu5EbCv4MByZ/aNn
6Cut+pYMiQO/blqE2SOr1DPiHsIAXkbpbhCXgVQ+WMqLzA6HvsxV57uMkxnYycTERAfiiCuMZcpg
3HthfxBWct1m81j4gPpM+1jrOi1XOUMrHLIRU9v8ghNjwYuwt3nQ7hqMooPxWoL5rOp26Rs2kL62
/EDYf2Zn+av759N1PRXnpEmbFoD2X3s2aNQ0iQq7bhP1r7+/fb6O5X6+fb7P5z/dpkOohwC0MUJM
T4WuzcNF/yDfACuYDbfIt9K7c8U93ZpfrAafv9lJM6MMoCAaGthzrZtUdOi6qyyAaj7Gk7KsWOsV
89auZvORO7k8wfZFtSj196mJJXPSwwCjkocHAsuk55UrvfERUrnKocF5H3lsZqm8kwjPXdU7RUN2
bPeS2r1j9dq87QnGQtyHxnKegAUyy0WP2wV6xbEnHsjXv032oy57VLNDxVzEtB04EyukjfTWhL6W
7PFCTfp3nqq5BImuxaSiNgy+IvQtBQaP0YB61y5sMBj5xH3AQTy2aYIGXrpz5W+1C9dBStd9Ei54
nCE2ZMGK+LJvRZHeEGj92Le4NNzgVU+bY0F4vOF2VwliTFP4jgB5hDnyJpBN4I3J1tWUpUEGQFYC
Ss4iRpyxCVMJ2wNIBosf8tr6m4treEaCFA2TaKGRC5C72xLoQYFiQddG8Jfjwq9XUvIkt952HPZl
8OwGPDxBodI3NB3Tb/eiz5akKBHoPvF8JJ55e+si3rM7Y05iz1xgXeoynhy2FWpz0XYeuGfjUKL6
H/EuxO2VupHizGGYMlPSA9kFnhE9WFU2BwrUFG9DfBmIW4AXvUD3Ku4nAa4f3mXZoayttcbmNkv0
3TjCcSh2kn3fZ8m6a99GqyXaTFDV4wug5VIkl9bAJjDextT4k8WXWNDJpLrO8vKJHIMLW6czWjbr
pkdLLZKZl0jHYrL3g6Zp5oay0xuSethk9kym80uZW6RDztrEmKkQyg4IuVDy5bqy1wA+BPHG9O4s
6ndVp1Cn8R/e5XqyGqSbVAG1KMSsneSbPbVX+N51Jgue2FVGgu1lowdXPbGDaNez6xAPKqLTVWBj
4c5JpwHLqXV7wrDYv94qIybt9NC1uUMsyffecGkTnmL5R0/5lpO44OWHRv0WQdGIvHc3fSg6yOwt
iZX4k4SGZwNeMcvY4yggIebeIlXf4EYtLQ9PRfyYQEGvZZLNGpmmv40qNGIhR2isuePl2I/rNoMf
KcKnABWsoVaLsX/xB20V1yXedDagYYtm9KlX74zoycvpiEXNerTuInJR4MQvVCqzNIMdQSNCKnYK
vu3Uja/6vr3NfVARGoMGLX+N9RHWojQ3U9Q6Zuho0DuHCFaruxSytRoHJpEPgfUwCOJQ4KCqvrow
+ycNCaXb0vXTyYFvScSGEx52MDIAgeruKtLf2X8u0cnMBx6Z4NWXLjtl3Vh3Ne445Odm/yboNOkK
bxNenQaXY6zFPG9golYx7zFpxFE52P63JK4vdCOelwiufQXnV05hXZjLDjeQgD/QsbCYkgoVAI21
uvDRAnOnLPWo3GtNfVsnT4Y/bJFcsoztJDy6g3jXdJrXykM4aDc2WDeK7WURdwulRWSCSSYnN8/i
f6ndQ9eG66qheq5vTUauWfXQUTbbjUTddmhlbyHBlzCHlxrjf58UsHweff12UC+bNJ+HsHET9172
7nvpMioLHDPhurBD3sTVApgsnFykNAXlXp+aT6IE8MrQDqYfDrJwXhrch95ulK4R0s+G7CnqSAuU
80XQoCnGJ+bniM31b4OPMwqWYWFNNFnOk74rrIIEe1c4uSe9I1fY9TB3OtwuevXiSyM+Ozgyebqs
gJNHXHwfUyIUl70abm1UWyV+LlIA1wUtPRh1m84rnYDmSBaDS9Lzjc0EQPZrh3zlWQlFwCjA7ug4
7g9lFdIPHJZ5qF+lffDYtrz/4+QiCeRtRtaJCOgbkwJr8+oRUNrlbCTjI14VDa5xpOmRrh0kCqdB
usp1NBRS/80W9WWrHxpxyIYbpn+p25I4AlmFR6UwCVWjhOm0eOnyaLslu7HoIab95WbCwRXVIVab
qCUhJVIQqVeRal1rLQy1vOLBySX8md4qxNoOaMJMIvYe/uVYEp8hFewer+XwOtCpJntMoqxGhJyt
Uw1lSwp2zVCIewOxlLsrs78qaosqq9yMolslqrrLI3/uhdLG6MOF2ryUfbaLB6Cp2vMo+QfNzdZS
Zjh9eZw6iDZ4MhOMsQlpLOVOSkpC+iLeU9i06kA9mDhnwTB5eYvef5/3z1FzkFIdXyw4NStycBYu
YnUVB5sygHOHtXagJ+7z/hC4IXJtN3oqFxxUvP1iK05FP7YudrIHsdGA99dgVagx+5ZkOqc3Oo18
0gjnUvGa59eGqsxRCro8MVUIs3mUXzz/mPkXcXkE++T1aNSJWerM184rHBFsEk7g4F2OXbZp7Gyq
OFGw9zphGtqsMrFqMhggn2aT1dVTrgNq9NMHuWDprfjIo2YtXJKGilGChFIiM2spkip2Inh4df/O
D7uriCxhKb0rCGTzencj58osiq7MPT7MYRavIm5GTzEXnhZtO5suWqZuTFwffjaws6BjFwzJus7M
tVdpjt0lAHluYjeEtehfKDD8WF8OAZP5WvJvgugQDO66EskxdPu156kXmRRu2to+mIX3Q/zytxLd
DsFrmVXZR30aaI3k+zXLB7Zpfv2//qdFX0+DZUWVbc3CVwVpHcr8pw3z4rl+/g/ir4N6OD4n7//8
x/9+Gd6Dzylwv/zzf6Zi8zd171X9z38I8w8L8awJZlYIU4aH8FcKtvwHsAID2TTScAtKJOV+lTW1
/89/2H9MSHgEBQy8DJW5tPg7IXAn7Yzpc066T8VWSPu0v2p5e4+MWmC+kBj73FhqLV48emylJ5NH
2UMZUeZaZqT5xq8QpJfsK7ZqQZxkQJRaXlrXVaR7NBjVso3ZOnGjlADQuiAqzQWCtHZgDzGqhvmj
HPlbN97/tFsKofTvbqHD85DV9fvnm+j7n/hx02jkBSLXN23Z5ELR3qV18uMm4ndkxWICPUXzaFgm
KBD/jFKXFAIIaStOyQ8m9At7kjD8eRdJijrlrHP72SB3FXVKR/8bYerq1H76JMkQqkC1SZwgE31u
ZOax/P6n+lCh71gQEMqYm7eYXjzoaYSmvzA3Vhat65auaW4P120X34daTwydDrurwPmZUMCJb10C
DgWy+KyTjC2CN0cNiSQdVoNaO6IdGANaWz/xyBXBSkyxCVSEoXqUfPhDeKUIfa9V4S6w8qvMvAqM
5sfd9t96UtSTSpQvZ7Hv00ybf9lkLk2//+nL1W6sWAgo6bErw7qVL2XNXWCZ2vtBeOWmquMhYwDS
HDM78MJ5Vz4N3njjS8VtEuVbrQzvpM5c9427SHzYyZqyR0xeu5dKLxYWPETem6tSZ6ewM3kPIk4P
/NRRfbFQ5fhCzavLqsm2hNwtpr22mX0EmTH/dKtd/rhOn103U/Pn56vHFwQ3PYVJ0YLTp8bcpy9Y
lJLnjfaUs9uXS+zol/5gbgyzIV/d3qaw0Yhmvex7gF6/P+6p2+f7mdWR8ij4V1nmjJMBvttqCobB
3GYLeZ9Ro5PjvaP1vut6auX2foT7F2jVPMsGxxoJokzlnZx4h0TyV76lz0RXbgV8Nqs5dpOwv7j5
/ec7zbH48fnwIlkywhwW45O5YG+bvgcJim00UZB6xcgyHVaJzMzIP9AD3/emuuuZOst9wm6NHpap
H4i0Xcnlm2iV1dB60GZR9jePseqtgwGNTmZsOpUZTl086l5wxbcaXTQJvuyuc0xwjJVltLhmrmL8
so+CgHeSIRjY198EwKbF0PTbwpcesB3g9wxXogKCReBSWWnbVsC8EHiO96PZO0zwcvUaiVgMJc13
0P8/M2N6KJPkItStleJiTWbChj3xaBvxhRx8+/3J08yTqer3s2fB5GDVYlFgWfj5tpKtRIIBwfbc
HoujXptXps9z75voPRvickkx1l4aWbuS2uBO2OkrOP0ne9Aeva5lYzNXs/yWBPc7XXZwdWxG2VyM
vrKvI/FSe+jnoBiVrr4AfeeUhvYUEcwRVI4Va2s3H9HaEZIk50sGqRA8qNaNYaf1NDVpDdWGfysr
i4QQzGZqArGNJJjk1jfa5xDOVaskO01nDw3HFGDUWgCRYnKFnTseb40s3KQxS5csfbMai1ivF/Zk
0DXNQ+a3hw4YqCzpThXmxz6Jt5UR3DAmm7m1tNL3smcySsr3tpZeybG/SbxvkhfM9UocI/oILse4
VjIDMAZOFhsnC0CJiipI0cxF7SpHuUNBm7XEqxlzQgsamTBvksesKNoaYUvmibUNDeWl7mJ+Tb9y
6EnLRI+KhCWvDl1HMlRlrP0ycIpHs2x3lZ9BsvYPrcLgqa4O1SjPSR6AE2Isakozy832WUBkpQTn
0tOW2pg5TsgI11PoFsRMgRUMnQSc9VQtCVP9Ikt2VjBchFTMiL223pREViub97HLD2pYHgMtXHU+
U6WavW/NaFUKrGdRuM/2TE3TQ20GV5Iv9r1IHhrV2oViIVcWlUGWbXtqc4lqIiusXdxLS5UmWZt2
y8Qrty5U4Diu4FVnF0Hn3RXkoNox6JcJHRgtkrBYw7BYeprqvCcNGRqy7ow1lEwmxSG6jwkG7MbX
GtFocF6sW/ryl65e3oRMs90xvzEhMqGrW5ktYvJWp+cMZzyiA8n8/s1sjY3P+mPaEQ0E+7Y2tIdS
ufNy4tV1eeWN1irq/Tej0VcDMeGqagFHSvZjwbzb1MzbotCPIX0is+33+Ri9SSbs4t5djsK6HaZV
1wRGSvhaWz00mnHU3OYA7fWpEvklkdt7u/eOQp5HmbcJH/OlonCPAEQXSENsfRfaHQPTWkNwwxNv
FlxQhXiagtjZjh7XuBoSg1oBruWY7BXpLrf8uVJbt1oZvNRuelOMloN2YRWlw31cgRjj9Dpao67d
LFlCwcOsm8wox+/rQSMxM3mRTOAXtsGDWNzAmVl6jf8itOIq8YF1R+5tbwfkwtEzVpOlXYcvcmgc
icqeiLjPnmvd5kZzUCGk6INyVRY5rFG9Ono+Ak+jXLd0OfTIhSYd+6vEym5KSz12nrsdjeiufe4a
7se0Q5JFv6Vnpt0guZWG4ijHYDbsD8SN74nIboq0Y86CbqrzJG5c3qske/Hc3uZSdI1PAJxCzxxb
KjXaT2Sxx92h8s2jXhY3FUkh5TtRRdIsLwX96J0Hed2uH6zAvorCehH4Nc0G+DEj/fg4LR6zwH/z
M3Y3Kbz9UC8bBxbF2jXzXadbt54afPSFyvjdps/ommtZyy7jqluWZBO0QfyU+fGe0PcjcgF225sy
zW7UJmQ8JmQCBd3bxBYrGVVQZuYbSWushTlFj+XTVkJjnxWOBIK0Qv6wyAZ2/IocmJLSmG1LMBbp
gpgmlMmxtTMtoFhmQQhQkQK9dWmkmHikkSsAamkK9GFjxHB3KVuQhatyHdoDsEGhXQnZPAIU/dBl
DEG5cdtXtNJz/WWKxusisZGgRYkRTGUYSVs5lrYIEIy5ZdnZHARmhYuPeU1jgSxO8WICC5PU6xGL
X2iOjg8aFQj4XC3zm1h7oBrf92NJmrK067J4IZsG3W0f6FZ9rynJWvfajVCCBwLeL9oGtrMm/NnE
RfF7+oGp+6EFZDGaxVVpKweI+0uwqEp2DY2R1iG0mOTZCGK2q9KFMpDJrNpLySh3korFb4CiBGD1
WKrRchztZdLSrdFDrBZTZ2JYBX5wJRNf38ff8spf9zXPmJBpTsFM/d6TIR9RnbC38ZVo7Z2icWpp
6hSVstcT/4AAZ92SUBuIlRvbJNKEmyYfV5Lb34rYuHSbhLwR3fn9G/qUePHjBY0Wl4gu5LiqdbKx
TfKwC9OYLLAYW6Nb3Vswa932IlURj5bjQsBtGkJ51hhkE7Twg+plV19p8gvQdQ1uWe5RzxCf/rfq
utss4Z/fdhP+vZ7D6j2bqvPq9K+aPs2/OhPVvz7dVNT/9Ivl9wL/qnkvh+v3qonr/1sfTT/57/7m
n22C2yGnTfCaNWk9/W1ekKWfK71pGvvfx8yDSUv/6z/f/+O//rNonmukRs/xT3Xi9Kd/lImK8ge1
PKk4vJ8xOqhTfsyPMlGnEqRKYpNtss8mlOSvMlH9w5wC6m0bvaNQTPOnKvEPOiAaXnxbnlLiyUX5
O1XiiVdSx1XPmAUfmmyjWtG/RPd4fmkSGP425PMuXXnZimKuWKn4+0S91eUNK+QT/tgzxc1JkfHj
qCqlLlt4KAbfT8rn6sYCmBtE+ZvKTHoWXOPNAf3oTZH2F6FjLSbbMujDO2BAs+zG3Hy6Umcrq6/H
PqmLB4IvWF3efvjsp3RjaXXeZ3IinPh6lBPLh1kNRjnmb5MbCFfLrZh3B4UXxNJdlEtQ4Xj8yplY
Z067HBYxwY/nzPVnT/HJQlKTzNrE1ZtV2tUWvVx7pcPh8FGyKndd2N8wvnGGLCK6GzUn/MQi0oC4
oK9ahHoDrsPAim8E0mPQlGiToJpksgqc/TYvKZz//y4Iz87nm2FUrTwLy7dhO9md6/V0Qcqz52O6
qn/V039eD4U2iGnQNODJ+fkgbW9aoe+/hereTcFZNogZxMzQztzYJ0qVr4c5qU7b1DMkmcNs6o2G
UGUx2TmnWxmbuvM3zasgOab+kyyj8586BeapizRtg7BoLRxnihMjfJpAIGQGcoPZK8IFb6TFOQXA
l9Xi9Ignz07uFrKZma/aU/JMbM68eIreJytFeR9fK3f/xvGmq/L5qk0NVaKiZdzceAr0U1OTYtse
7djXYZ7vVYfgW1RHwyXA1TVTrvPO4+mZ/HI09LK6TsYn5rCTewRJiKbG2iuQRxTpJNPO1V12ZyzU
FUMx3OOyM95D91udNXJ/+ZYsgCz1Fms6TA71tOXilbarSxU3zRScsB7X0wrYf3hv8BLn3vmLaPzc
BCD6SqeDPoFGgIDINLqnzuGn3hLIm6FsjGjeZT1Z01UAjzCt5W6f1bl2E4yRfgUjcoigyYVV2u7M
Wi8iOgJyeyWlQcjULdH7MVoOEc0eXg5VS4k5G8oczrIve+FeHfUhngUmmKMoHKbAzIhUbzpZvkt5
AlgXQWx3RXRht46DBPFgUqKWC0yKzb70xYPZKZ0xU8F13fadDO6xqqTnGjHnHn4zeVsxfhp/jBCP
MsHcVHb1rsqlvWgoIbZN3RG4buWtsdKEpB+iPNN4u8UkCshoH9TuejCt5oYFonts6e5chKOsPFlM
rLG9GrnyEdbSsO4DaJy5po033JxPSR8wuysUH5FB0JJk4urZpRJDApREEz1WsQ72WhjSwsg7C6eC
OdZro2mx4GVZlL76nV88xX1iUZbQU4FPnQ02vQLXDxYsrQhpW6BC2kILgrDZ1jA2CySliriNs664
gxnlqQzipeZApgvpKh0eY6liuAQpHS3qYI7IdLN8FwNBKpi9CeVaUsnnZbXWCGvSjRYtlp16Pj6J
YgS6HYZ1RnOidQOG+YH6mI5libpdC4a1GtnZsXVr7y0e++51HJkPVi1psWY6RkgC6uytkT3gP8Qa
bhhCABhr9H7e0Q6dd3qUXA30B2eROTA+xt1AV9Uk1dkFPUtJ6zJ/MF/blDFGIAykwjm2uUhJXqrS
zxdNn+5TlSl5Ucb7qFR3YZ/B4U0BvwWtPyz8QGqe3IE2Y1zBlBVFJq1ava0RycMHliNSt8fQZHgZ
eRlDZk+fjUiqD+AtfDpKPk6dPAccNJo6uVjMFuWoIE3U5c4qvUxd+gmZm1KnmnS8PVkJiBHy0Oy4
RtDP2wRafOdFyHMAmLUwarlGF2bo2TspiGc+HRLCIxgthlTZflUtf/9+PFF88rxO1rlpKZTZSPIJ
Tl6QeWqIuisZpoJrm5ijfEOI8I0zGvFzHuSOlUSrEdx71WLJMf4Pdee1JLmRZO0nwhq0uAVSl+7q
anUD62Y3obXIBJ7+/6I4Q2YisQmSe/XbGGfWjLblGQEPDw/34+csSOddBYt34yZ9BEWmLeZMjA9h
iLoGL+tIjg1PjZXmsYjN/OH2EkXE+Svy/neFyEYDB2GI9YpyyUkaPUwDD2llN0O9S5eRaC2+3DYi
Mp6JEToyGNDFeBrdl8uwVzOkGLUGJPeU+w5KpkHE52vloRvs8L4wzWBzpDEn6gRHa8Hy5cXyvjws
WxZ9PSYg8ZFLy008VAE4RKjhxqe4Mx7GAoiBJT222RHtA3+BHewy1Xm3BsOTTZNSM2gATbUha7sw
nKihc1B8laSn1HxJtYc8WkjaZpxSNTVuREPHMdBtnKwJLoNRyR1wfYJvaB1vMu83Yxvvwpel6/Ha
NyyThTA36gDxZr75cvMUo8saOdA9YB6I293pJUCDk7SQuInu7cQ5eGU5sqqRItK60yduHgVNNXSo
qYAAoaA2WDE3Eg3WStvCtDz8jCmWQpJdlvlGgZ9k3TaBDm7FB8tTN7i124ymHYLpkyMQ/scQ3uBA
ievvORLOjHfy+qJ1pIKiGpIsRAEolxGxIBg9D7Jmbf3EV75kFUD5U4ICfSKIYQ3V7374splvh26Q
kKs2TmvD6jpBy+18lc2u/ZGXaDU/qLnZlILTW/4kxUpRrDPfMD86HTcVkl/a8YH7p79DUkP/WFkO
oC/dbusvp9ZGNyLsAqZAGzpsgnLP7sy1lj0berULEJ62fWlfllp+fCwLZM8rtZGLBVedJJTCV3nd
0l9j/p/x4yvWszRNEqvIoHdZMZ62Mj3th/MIfMWFEHNbvOaL2O45gxx+ZvD5DzMD00gTJvoxzprB
q1f9Ssz/Qy94J1ghTBcI9KZ+WFJWuA46POV1WVUU2QL9ND2MPcqGJ6mGBWjY92a84Zpa2cmHPHwy
OujOgtPmdoy7jtY2E+scE416Agytk1NJ804ttQ6ZPkRL9OIjk3m3//71cvj7pkPnWqdqQGP58jDm
odHjPTxeVf5+C8ES0kCm9UsJP1s6YpXD+ra5CchZ+Ad9PhYjGr1oU0yfOEGoO31lqF61ru8BFzE6
Lu97Hs8UUWFqWKpLTJ5vmMMD0YilqCIajFcEA1XeWJYTkNAcIKtajTtzheDagaSfuuh/jP2jytrf
K5v9/4arwDvOPvMVNOe16H5+vyi2vf8//FEv0+z/sbn/RdvbRqZXF4WV/2BzlP9hJonJDB4s+jvM
5k9Yhar+D5P+5LQWgiLAg0TV9E9sDkwAVK65qVQUTv4pNmd6TfD3NRgoFFg2dHEjTZ6IwZg2ZpLD
YAsl5FqwCkQH55G+BuQatVu9ol2wSCHwnpec5y1Tm5OagmZmo6832BTiLJpPfS544JJYl8+04beI
2B30TQsd6zr6aG6GnYMeW7yACrjGJE3WPTn3gzrk0KHzG5JPGTP5O8HxoT1AVbVmuGNLa/ex2AQb
Z4Fq6er4/7F0wgyFcIuwM7mVa5jv+9TGbLhHwmqlr+On1oXD93fBHPE3uLTnP++f9qachnT9tT4p
mchnkOzQ3utwnQ3Pz6irespDtjnuXn6eOf7zHx/xf0d5APV639a/7E1yGyvIQicNWd9/q5EalZvl
auRVXHu3o6jQfYIqQWZmci2k7THM9Ao7DRSLnrqODsDhBSc5cql045ZrDAKecuWzVFEYzFOBMUzn
xgZeqlIaYzDeN5SKGi9/6ne9d4Tj3223i5Ww6bX0vj7dJG0jctgOyKmLigatV6ctVd90uwNDgHhK
smu+JQe4Ytfai0al9dXZwqb/w35Mftz+gtML990yY5u2QSnbukq2fQWah2MHNYOW2kJemWfrceEF
NuOUItaI5RH6eABeLg5pZuXkVxmHQAHlrQZwziAehdZXubu9liVDYpfP6kLjGKVp57OWzkwfgSt/
kDPno9lUC0nfzJaxHt2hxgJc8iqHyJLRHOsGM77zKsXjKqiy1e2FvA8ETtzvwsSkThloUqO3US38
PXsU4vWkwp510Jf5pMQJnVoiqyMt0FQSo+mFgEZQaaBzLC4E2WPwB+UsBtz3GtxV4T/MvXA1ncNr
GkCzwO9PgyH8QRZcNymznmn45BSVF9lArp5z/1Wxq3VaLgRf4VZXK/vL3DQWNn2SZ1KHuSGgEx5+
idJ2k2TNOk6TlVm1C7SEc05BleN90tSgzDBx8jipgjzvCRgDukCJ+eE0/sPi9XuwZf/+MjFxb9+q
Oj3LWFC8RzCJwQBYSWhzrYz1sJGhARYJebXtl5i55k7VudnJHTbktZWqwERdBUHQFJnPDgXcFnzZ
bZ8Xf+b6c/13dTQULw9vU4PPyRpWFyjavhkQRokKhFt+M2t0ZBH1ioMXp18IGFevqXeXpKMiU1ah
dD19DvRlKBeINgrvt1+G9XELj4HneHDaf/p7NM5zq+RRQM8SpjGDis3lKnMb9baIkRhQCT7c++GP
vIXAowbwGesAvahongIGVJZCsHCN6eaC9uVRQBjWribMj8ZwtPpYhGCEcRqz3DjqvRPoDEEIhXCZ
Oc8l+qa5uHJuUZyXs1gMk2CbRBaZiEj6Th//aIyR570sk3TOHb1zU5M9ddr02LU+pgJq4a5WoOXR
Yn3BP2djMj1fym8AoBWekJcrCgvm5QNqmeQ6zWO+SeiojJ50qLdL4+JzB+7ckMhNzrZOqtUwsSkB
MFYE7Q3K8gxx94m1tJ7Lrs0f4eTczOQp4CuUEI8211ixHjfgAXf9XfQAvdQXHRLe5k5eCJDqvD2L
sQSGIEg4JnEkgwTfanMOuPpy2sAmYn+rN8pT9GhtkpfiDRY5c6+vMtDdvFjhkzIO8AN40n+frf8r
9Hp+d//8GVMOTzNXjLav+IyqhXJcB/CnQf9ufTuYTWAw/9lcSiakjmAkrhgTR5J+pxaJuNIhrGjS
YQF0VuXaPslNNLWZkttE1RDtnAgwlBEz6a7U5bDL7FHfdjVz6FqqBg9p6xienp4aRL1i7SXMhuHX
7R86F490Xp28OTXehMbkTjmFQd1pIoH/g5LQ3id7c4NE/P62mdn9OLcz+fhDyr2mt+y6SDPi3jMg
rJK9cmPc9Tsd2nzGO1kkQ1+x2z4sHagJluCPr8GEgw1RAf8o0wZlXhfHIitZZcZ/yr3xJX/OV0gb
C+GJ9W+A8Pd9Sv0s28TfpP0S0fzc40XMV/xpfXKejeKYaLXF2gWVnbKK1kIpkNhBNKQsAyHW7b2e
C4fn5ibnOiwNKzOEObU3d13wjIzJQpFu7gjB58Jz7F1OY5rI9UmCI4lcxzePa7jatkel/3DKlA//
ZiF4pi54F3kVXcZB2Qx6VQPc7spD9WTmR1QrWkR1bxuZqwzoYkxBtM0p1U0R5XZ+VKVeLEZcVOM9
jKqv/h4aJz6RtdXWTIXEh+WX+twWnlud+ITlMJdoDVi1x+xg+zZAfVjaqmppdeLvTC/+czsTZ2Dm
kEHOUXyqB/MwPJzuuo3/NKxUGBud/VL5cc7zwDjQI0KRXrwmLj/YGGRMRhLgYO1Idcr00o+qUBay
+rmSCpxiIGFIZuhJTc9yM5zCAW5IEu0DEn77ypM81GNWp08xkmHMX/+bHQToxQnmsadSXL1c1FDl
nWogA+GaL/Rq0VTy4DwShYCf9dZ6XiIuFpXGqw92Zm76atFzFfKGnotD3aK9hoYDgXFrr5Stv/mj
xB9+EPdi9io9pw9LvMyzYVpjdosLgabYVXchifQkikWYFoehAfe8GgEBwVWztyDgHVat126zV+d5
iWZ0znMQZQPCR7PBAkNyucm5rxytISE3oBf0KjED3dbRkuPM5sDikkMnGjrX6UEfx8Gw3t+D6rYT
HMMfy59CjUcQxLkAmwHGZKvqGS/ahNuFGDObDJ+Znpx2KcoUoNw8MwSuCm7FO0QUhQ8Vq2E3hAvR
eXadhDShOoQMwbTcIpWMfOUDe4nAya8hK3+OQfilDw2h2o20uaQOqzwvnxaWOOu3Z1YniYRW5kgL
5RzLdjX8DsmS+XB6ohu5LTfBAVmABIqlIthah/KR0ucylGzJ/OSUHmlfSanI6mpkOrrH5K6HDOCl
fQo3kee8nD6hNKsiTuDp20/DbolwaS6Y67Bxw45NLetKvCbJIEWUYnY8hFaFbM1Nui/W8evtHZ47
ImdGpoGhH5npA6NEBTuJXu2gD9zyJI/uvzCi4jqcQZr903PYn1ojOdps4zH30dfVVgYEOLdNKLO7
dWZDLPTseUMbxBrTo3gHbPP9McRHui0EMjvtwflmP53W6To8LJWeZm95cLqg8QRw4qoGadVqr/VM
OZKD+dvQq7aw8ED6U+6MLVoVXvCk7nJv/GovCnfOrtZURP4CJv6qL19oKbwctLhJsP0DDLo/gAlD
ArkRB8LZGt4JcrnCWyoozzqLSctBFiD8q7YjDSCn8OFWcMGLrC0Ij3zLX3CVufIaJd0/TUxKlKcy
aPOGwTK3B9AQIYfTD9/kigUZlG70bL/gNUsrmiSDVjgoYZ5gTqpWNWDR0Eu+JW+Ox8ZulIMFt9Ji
VX4ukJ6/WSaXkgaTp4yeJbdDwBPlyJXPwI1W3TEchSrGh37po82fjLPH2ORkAIDzx0g0HeqVv20+
wGR6p3yIW1c8FgawlGjwPHaLZcVZDz2zKv792Xns9b5NxJD++9NsvIefDtKjeOOs2/W49m03p8Th
rBZfRXN34vnuTvwnMFP8R3tPNXo0et3xLv9skHCPlbusAbi0xon3xMDBg0Ek+YEBVjyAEuMpqTr/
A9xWWriQMYoffpVy/5UFW5NCpj9mduqIy15tSsroMBd4RRoCKK3TLNj0jjx8un02lgxOClMSGCdl
0NnJkam0tE3uAuXIiGRvftPTYCmgzZ3Dsxx/ytpWVFXpxyr3vA9PDgwPuzBcOOriqr61f5NjN+Y9
AuMy3yrew0i5E4D6cLd8utWllUxO2xjWoIDF06j/rdxrKxDCX9D3WQnOqntH9oJ9wMimW3vh2vfG
J4ZTndBlHA2JjaXsd/ZNc76pkyMYqHUnx6IMLe3KPWT3W8a9n9VXIht3YbPTft52mEV7k7PXB0FV
pieWbj3Fz9Fd5cGj9BkuK1dd6T/+1ekzTKZOuSyYFLoCSTHefGq6AQcNLKCt+fcSkB146oVFzfgN
IhCGQNuooCymD8OTwP1Ufkzeu49Gt73vvhu/mYf6WbkzV8ZWGtbSAyw+cH5SdgEp/Adxzf9aVrzC
E1JWImuirAn3BbwO8uQbGoWUp5Ajc+yloHNJrn5IadR4zVjkbh5J3+qmgabH+pT73ZdWi/eKuaiq
OhNS34FG7LHz3mi7jORamI79wBa5R8SR7LH4aunZXZ4rnlTCfMQwYg+vF8xrcHz1u/CUrm5/gbky
G28Ono42/T2x3Zf2IfvllwU+yOWn4YAwFCFvH9xZd6K0bHwwXo5fjS3ao9nX/kHe+esl5bWZOGgw
dWbQxOZ5R0vz0nwh18dj30aWaxxhGsTB7W2qRzVK2uPomUf4C26vdyY/uLA3efI0tpIf21MIpD0y
UKsBhQsp9PNYEiRO45upcndCEvn9ttEZL4epB9IHULgCFTRdpCYFsEGYlpsm39DOolcU7qKkddUk
2jZpv1FR3m4VeXvb6kysvLA6+bKFptXHkS4yyR7hod3baAv8CwsqAwyUWlAdmb5aE1kNR6qKsL6p
cCF8KTJlwcCMdxB/oKkF0wF/xHQ4Rikl3Rgq1WIWP11HvKO0KNtX8GaZRr1wEMQ3mNxgF6YmocBi
LKWXC4gV69DaQIDopZDUyfaPUoF8LP14e+NmUhtbYFAtFUonSDEmDpE3Tlm1Rmm7FZyWDeSENuEH
rZB/ntVAXGXjeWBwQIJO1uTHWmAggwkvNR4IDa/lVcZKt0BytVK5sH8zBwsFJiiIGAfXZWAplwe5
rfPuZESJ7Y6ds3EcliTVB2YWVjp84zEpTVst1i9EVjb9ZjYPNGEOeJ46WR9JcO3Dvs6RTXTPkpJt
lFSHghFzCGLeQqVY6z0DDIkJY6n8z+OIAwidFzfPQ3GDXC43rcse9mQIDxVIklte5m6aytvchIy/
R07JMk3ZRYN94UjPtSVEbV0IJ1HIB7Jwada01TjnzxK+Oml1zOJXJ6xf/OqXXJ72KnKzUG8+aHr5
fYRYuUbowVqqdV57rsVVbeBOYojYnBYbjmGYntSRBmTcMJppMN+jVOXeLKIF/JFy7U8W4p/Abxlj
FhfUxJ+gvteypnt/ahSf9MMR+stH9e34kG0jRIyAvTcfm+fTg7aONv8U/E+bn44xE9IO+wz0cuJW
CLw3DFoRbewIThXtMdGeHdRVboeAGRiDwKAbJB10t2CTmlgBk3/0j+It3h3G3wSperYt0Mb4DK/I
+riXd2gIL0nCzVz2FuU+BXgzgtzACiY20ZWI+lhAGyls2B7/G8FBvEc3cNO7ultWXv+Jjs2wGZ7g
2gHtaB29pbz5+lYSY6NsMYeH+Dd1oLLKy/Yo8kqZUlI3ugVDZQs7O+M6mADqRWBQgXtNDklyLJQ6
q99d54jSaQnIvynuGK8UDfNgS04F8yj9eeRH1wji5AtRd36Ff5qfviVHWTrV0JCQqMOk6jSt20P0
enuJSyYmr0fAlnpiFqwwSeqtnn5NTOX/uAj1MtAwL2XJY0WBoS9Kzyp/pogq3F7D3AEQitMccEQU
RA320gSzi4jdM6X53rdQ1+paccFM7LRt+f0PFIGykO7PxC4MCqY7mzyX3u6lwWj0Y0ZIWZM5OHvL
FrxIyDll0fr2wq6TFoRCzsxMtk6vok6XVJ03jTO8RI36uw/jd2kXdwgcLW2iiIKXNyC2gIHS5WLq
6koCOmwgUrBT8QiNwjsDpiZNgX5cuw8byQ3CcOGOFwfnlrVJ8jyYfRfE4q2SHotVZiLAICY+UxQ4
wp73yYeIcaVY7haszu0npGIsk6lzusqT4yxlQRjLgCrcTgf4lK6ZWlw3wbPRZws+PxceEfBmBEAl
bhBCJh4JnU2UjDXTo8NBatbhM5wNbnda9bqX7IKDgJhZ8r4Ga6E8STaTke4feLN/nrYxen72M8Tp
PyvumQxU1XZP/G+g1ASQ4skOnOlILkEFvnAI5/bWUMlfGNwBSHyl/A5X41igvuIqJWzKdqeY+5QC
1EsaqOohHprqw+2zMeOvEJAAJGXsUma0bvIth7jPk7hjh7P4c3oyXItJsCT/0KWIJ6CndNvYzOLe
AwuclMy687y93MfYjyXtOPLWGyz5WW+Vu7BIP9KfvsvSYHfb1MyVA5+wwIETz1BdnawLqn2rRvWG
kwHzNDRzno2630lflahWZNbvjfx2297c0ngs07cyTSon0+zIrqCXt2QeRr1h7CIYuDq528kVeKVh
qUIwk3OCMxaPFEcjS7nqwTbjUNe+n1ru6bdxg/TfUw36x/5N8zKmIZbSg+sYLYZwSI9VMTdzVZGh
j16EFdQEEFcNbmPfy8fP5lFd8Po5I9zPkDvoTO9c7Z4UaZU01Bq4dgueOxmVTCS/pCU05fU3YjDg
zMokWsbx6DRHNM5c/816QkOGoW1KlZBbWWvzlSOgebGr/0gfss+3fWOmJXFpeOKMdnnMQngEDFd5
El2X6hCtx7v+DvJDof9ZrAqK24sMNyIoXd4NF0bfY+tZ0LKysau6CqN5d5C6XyfUE28va+GjTaGc
VgPB2UhK67bRSgKMGxcfNG1h65ZsqJcRQzdhkmBm1YCzELRNEK5y/aWPrIV75joIXm7VJC6po9pq
vXCMTqLsV2w1PfKs4y4Ynm3/4+1Ne9+VW59lcpcMaiYLVUMCU4HinyewbPpb+mQ/l5+FFMBdvhOZ
fvFabPS74XOVw0O+FIavY+PlcsWmn3mGDGI1KRtOm5m8Fv6nIdpbwz3wPk9FechYmPOYQaxeWhOn
8syaorWOn52wJoblONrtx2wnrxE4cL4cH6M1ZHPb/jB61rZ4jn7yxlO+R1+Szb/olF3+DOEDZz8j
1yo1yEqx7/eMkDHx298JTWyTbTb2t7/xTJ/80tYk0GRKWfp1h61mrR/q/bdsHSRu8qA/954QNS/f
wrX6ecnqe3HllmdNogwjE4LYm40Wise6ByEkPFONV3n2c/SAVEN7gM1pJf0er4edsUq++w/qA+Kf
i3Jhs4FHVO+pEIoS6ySrt1RbTyFmpoAd5cAfZETllp5bM4khO8wgFHBQcNBXVBFjYHBdiR2O78cv
w/q0Hx4glEQe1KZGr6wRKQQYmm2k0u3oNZ1cnmPHu6W0cObBdPkrJq7dQjNpKCKuMwK9ChC83DZv
oQA9QufVvfaP/2qG79LkxI3h9E+PpDviNEFYuopXiuVCU7JS1ggpPS/dXPM+dbbPE09W7FOY643Y
5/3pPiPVKA7p1+5hvIveDKp5KwH6glXyrf8Qr/01zGLxNt2iCTEsH6rZqHX2UybubRa9GhgDPwXp
ytUoHPvNllwNPtXnck1rYhMenOcAvOnX6OlfJEGQaVD2EgmKrk7fIbEf+XWScbQs7b6TdjkCQxKN
zNthY+auuzAyuRmSRPftSFPZa+1na64T51dvvt42MReZLmxMQr+eJ3lvBiwEYiPVdb6c9slLuLIe
nYTGuht+8N34Tr4rflgL197MDXthd3JS1EGro1JsoH3KXY3/3vn5fWUyBrUUBpd2cXJACjOpzb5k
FxtoqLPqe47cPNoot/dxJsRdLGdyLJrAh5ZS3KAJKrpmyCU97P5vFibeHqOu2tcRFtqUGkL0sTB/
3TYwF0LP12BPEBaErsbxoalx9Zf4edyYb+1KIcfaMLwIrqocvPh7/Nh+P+4BdUJANny4bX8mGb8w
P7kl1Frq60p4YtQQsjUIXV809WvVLST9s+4AfIvBCB6cDM1cXvta2AyJOcqGW+sfav9FRtMtLze3
l7Jg433m6Sy10J2uOUG4hQ0k0I3kqYEgcXy5bWPW4/5ax3vj/MzGUW30oKxZB33jBzUMtlGsLWTB
M+9KtogKkU6Zn1HWaXNPzo/ByRFkcNIORGG9z9bCE/yKrEFd/Q0NU5FWTxIWev2WBu0L/cqrac9K
TiMNwi0R0UVZOF35qEk+O9zd0jbboOm5hMyei0LnBifHNlHkUmVgCL1iM1hZmr8OzGe9MSAkRw5A
s5aw0uJxcrU+wPUgQHUIBadY6chMnFBKMHdMPqsJMtoq4oHqnprnRymiN9R2b/y9TYFEomwi65wU
i3AOcYqmPwFGI8j+mOGFNGPi/lABdKYPRTI6bh/LvZiB9nd2CYSjeAZ4v7rto7MOdGZtiq5tmzaz
TzXWhBglaIkYpkb11dqqK1/xlsc/Fu1NYojUJjxwxcFDG1SgnBAg9crfucgExv5vIIzmPuj5+sS/
PzuEVV4hktCKg17vxfHgCd+52odmJeTRgLwvYRnnDj3kJ4IdV4zWTGEKkpNJfppx6DUVomcgMF2z
kBDMhC4aaxqwa4aTGV4T//5sRYrTI3yF5hfgmuOKx/wna3QqyvGLlKgz4Z6SJjMtTCAJDqSJod7q
bCm3McQtswHrKiH0hwrfqneb1WndPaGDbbzlh78RZa4OvSpoE8DyoKjBGq82MUXojr4Uz6JXGTUY
5nQz+Ny5d9aSV6/fvxy07Eiznb7/DU6Kqxg3sT4JOciYhkpLsxw8FU0vtxXsvwJvi67ax2TT3S21
g69RaRODkxOfWUZj9nBsvQdV7V59f5CcvOZe3yARn3rp0q0hVnARYi4MQiV66UJ9lyWnjKGU92en
82W8R9Egc+CCs1fNaliNo1t+6Lf5N+vX8se9/W2daYQtTGlAVBzbQWJunf7XSHYpIWNcHGEyMzX3
n8Y3sVRG3ABwCHTUtF/l66rfgHD4TyljjXrfi7QWE24C8bfE3Tz7JWnH8sSFjorgPclkkxDGt2Mc
MAiGCgrYyuBwClxUViOAzOam3CIP+n1hgXPeem5y4q1Mf0hDGmKyXjWos+yVHeo5dDrc+DFn5KTe
LpZl5r7gucWJu0KtWRk2isIuepzhMwjmVnHj34JD/gPK/jUt702ZHQTtTrAx1wurvQrnfE5a3nxJ
HRFgoAWXnptHML3aGiqzVMK24df6qxhYjDDbQHy+SBJyFWqxRosFZCWmrkmj5ALQtBZTYCz1+p6k
9DGEtLNQgoVk9Hr2bWJHXCpnIT23Yzs8KTip/lIYGyeAM830YOvdhp+db+oroiPoH6mugpyE22//
xWj4xP4k0peOflSROsR+1OyVkBTShK+xchbqirPH43w/xY1zts64M7OyD9nP/J6qor4utomXutW9
KoDO3P5L80nX1Z7Jwibn0bZCv6lGFqY8jZuicRsvWMP4ikrpSvE0PDVYLVJfzQXX80VODmRpHtP0
KDZTXJsa2s4rbdfvGN6A/url/qsPjdLv6S/6B0uz5lf3NYul1AGkChpsMWd0ubt5xMCroYNQFymI
5/tJ5sndMHhKo35Q5Hgh8FwlOlgDLwaCSqHLezVpo2qnwC5rQEwwfaG9C/rl2H69fdqXTEzcRYGg
2iqPmGiD9BUwVe2epFReuCHmdo0KEfgzsDTApER8PfNJu9RhIZEwksXjQenh+BzTT0wVZK6Rl6el
m3cmdoJ348lGVgMWc2otyfzCOvLtSLdFSbs49MU+M1bZrx6eo9N62KvlKoPpVvFoUy8eh5m1Xlif
xJnQ1ELqE1gXrGUKFYN4E1aHXkwpCsSU5vmfw/Zbb6z+BkPjzD1lQm6rM2qOTuaVd+p0IGt5VPCX
h3ovCPjGnRg1H73oJ8Lj66V3ozITuxkCUzBIAmBfTfT5flMUGX3099FTOzyM6Yu5F0Rmynp862BQ
/Rarm8FfLQHfrl84fD6ebSJ/5Za8AvSqiW3ldaOKT1x8h/huA9Hfi8XEG1Pad4ufdHZbz6xNos3J
Cp2mHrHWMjoVfok31qO+qvb5On9Akt0zVreP5NxVBRmqDIWPAN3ixZfHpRl8XcoIQS7i45Gb/hwe
8tfiLXpQnyngH3IbPsWWIe12G74cW4b8F07r7O4ScKDKZaxCtNMv7SvaaajSRPoD8ARttoD8CR6N
7Gf1dTlZnTkwhDc0WwxdIASmoxVm3NhJ48NIIze/ScdDmH88SiEalePu9rbOOeu5HZH2nAWh7hhF
STdipwhfEulnoT3H2kL98zryCMY2GDYFSgzc4OTDlbk6tB2AB9A/5cmF9f6JtibraraWwxNH7pYA
AuIPXj4yOHTUMKCYFszd01w4U2t19KPOcY9a9pT4/veTrnp+edqhPbA/VZJb9z9qcMW3d/L6i2EV
PAL6OpRProbACebofmlYTf3ywbAid9CdD41q7fVj/+O2qeuPhowPYh7omDLdwz+XH02JBtmJJQt2
8OQbUmAn9BJSRCBvG7m+AzEiiLq5YQFJT0Ex7aDmp64zUM3sWlfJIzjkl2pe156BCYsKIiS6wF2m
zb8TJNZy1dqYUDK3joxNb6CfeSp2aj14QfCzzopVlfwCiOQGmuNCRLFK+b9VFIuP+rYaf+V9soAy
nIne/CYElmQFTBWImUniVgDJDo1jAHxrbW+Hdb+34IUUw8PaFp5r0MtutFoao7meZFIvjU5iado4
OhAgjNYr6zd1PUIhmu0DjxLHIhnTNanWxNbkOB7TTNG7E7b0LfpsFmQB9n3+vYclbHHOVfjh9CDy
ZamqKRaDy1Oc02DqXZM0pYX6hwXv87hKkmYPM7jbdLGnZvE2B6hRVbarZxD5q+nCt7yGT7BUR8hi
Q70r9IwnIdv3YRFpQVm+J8Qg8Gi5bqtflJIyz3rk7eYZh+He0t3kS/8QrVIvvk8+3z5EcyeVOwn2
RQpm4OYmvwBifQud2NZyg3Gt1jmIbch2F2woM5FHUFdiQcCuyMQvw4HftlwhQmSi31SjZ2zSTbsT
dcdd9Av4MskVL5zELWR38cUxEyPOLRuTck6RNb1xKsA6Zp/s7Xifr5QfCSANyTtu9I0U8LBaqnLO
nc8Lk5PY5ztyBvCGxR69cWNtoEtpoIdpIaYlSX9INtLe2S/VyeaXyXwM6Q7Nh6kfd35+GhHxs1wZ
GU9ViNpaS7D3GUdhWX+ZmESArGQUywgwkfJ4KsIGKKCK9PaHf+yOF1YmnsLrrbW0dAAFoMVbuda5
jb8S3te3rcy8tunQ/LWYKZos7rIK3BCLadbGl/GLtakEn86L+Vu4E4Ogi62Ehc2b3iP1Kerl8og9
7TUO1uY22olmQgXf+0d/N+CKKlpaS1bnnIIeP1hYgI4cu8leZkYUDhWCrkiEWquEvLRLvt7ex+uu
K87GwxAALCMtYsjy8mArWq7rCZIPgnjpBXaiD53Xgmawv3cP2S8t9pRtn63kL+omW5UPzvIU8dy9
dPEDROQ5yw6HFFnX3sZfhChd85gdBCOz4lX0gxYP9sxlcWFrcvHax9g4aTW2BmxZm+YNylM3fNRQ
uquWIubstzvb2Mlp82N9lFuxsYIbT3BNd7/8lXgSml+wRwNb+3j7U86GrfNPOfEWbVDtwNBYXbrX
Clf38lX8Wt81XwQJPOH5pX/4Vy9f0E46cwX8o5LBTba0kh0pJfEWF4OycTabcZd4ee1mexUWJIbd
bq9x7hSKaUUuWjHyOX2yOLkT+q0jMd1m8sBPHK9QH2tnkV9N/OhJUoGcJRUgGtyGeIpd+mSmBRKa
1IwqVuibbpKd+gYAM/yiVi6ZDFEm+Fjpnl9v5dwtF0vQM44jIMcCUM0ICv99aVyHQyNzTh11kri6
H4Z2b1Tfb+/i3G2OCaafhNyIOPmXJrqwQtxmONrvvmkBYv2Jht2GvrrmVTXtr3wdPI3P6b298Ey7
xl6KiS6Urf/gr7ma6JF8WYEDe7DfH/QoT1r7zrO36tpRvCR8L5n0a3k1ULH5lq2aveomr+XLvykJ
My4i/BUCKdFnnFzwFcpRxRAzyS37j7pcbFrli2MvedGMrzK/B4yAUSjeNtMbve56zcwTh7UOracE
mStlyu6oL1F0iW818dULM5M4E0do1DPPxLcsvaTe5Ht00LgKY3/dgeaFa+JvSAPOuSinnol1m9Li
1VhtdoxyXe2wCc7wvvr0XgdaU6541A4qjDbRarESJLK86SoZgxS9J2ZLmYy+9Ni2KFGXz9lMnZu3
ezD3w0blyiVuL+Bz5hILJqb+sjTZT79g7N/KsBQ8Ci2N6uDv/1vISzbLmIGZxJpmryNeqDKzANP4
qbQwVRddxpO+I3lf6QNwS0hUjeSFGjf0JNXILMp64fzP+AzmqFswHWLxbpqEmKy2JMk6xY6L+vmG
pBMOQkfeKkWzj46/SjXZmdVdJyv7Mnq1Aqizg8bT1aXH/0y1S7fpPVHoQrvkWthy0IpArgOWG+7N
g+iXtIccvRAxMrW8z+LymzgQtRp8luEbKmzTmyNobOqICWpn6TtZn+CfUdbtdqlNMXPobaRdkMWT
ufuvRtH6ECZwpBsdst98J3VfmgAhJ9hGb3/AmfMnhsoJ32hl0hGZnAYwBTBWK0cHeYdxn1qq1ynl
ko/MOSbCFbxpUURABWziI3DuatXxdKLC5R1/L+97EFeBW70U23LXoKiZHmqYOQPIcz4vpWlze8gn
4p536MBcFfOkoYmdoh4cQNK8m6vILUNllTlLVNnXZpiPYu8MeueiyjVJl451bEG65ziMixzXtiSt
TtnRk1J9dftbXecSmBGj8FSfKNVPG1fHrISxDRUZ14wPZfFg5JWnDMr3UzVsEzP7eNvYzJnCmqDb
gMeXi206PM2OIZSMoJrrqM8pJFi9+Utp/ZfG8t+UPoIAsAEemq61xvGYn3/T+mxz+xeI8Hh5zgTb
J/1kCIEclXVdBup4bE0p7DnUbRvej4a1kkrn6AWa+Swrw0t7jPda1y/E7LkvSTsCZUEq93jM5Dho
x9AABOUTN8vvTkXrvsldOaoWDt3ch+QuNxH8dSDimXa3tKQOQ3nEX06O+dIU2R6w17aU/Ydjj8Bp
shik1ZmdFH0Accj5kNO6TjD6ZiO1fErRTRM9pXAVvClbAUVsPi+Rmc59NgeyKnHa30fvLz9bVvhZ
OoDOc+EAWduZ/xZoz5luu1H32ATfA79Y33aT6whGe+PMnlj82auvaUyzY16LT+YUd3kKmVHvLxy8
mSz30sYky2Vnq66jOUqyOSS7vvOCXbOV1urHIfXsp8h3m4+1QAG+LeJyrrOVS8ti9WerU9oqDdsQ
h0Q790cuMWujGfdGVbvqCQXi7KuUKBu5K90sWRBjuQ7al4bFSTk3rHX1CKwNw0daEBy8YjggfOD2
vuHd/oCzpwExTwRfCG5XecuxyCWpH/DOwuKkDW24MgdpPQy5J43R5tj9ftvc7BE/MzfJytBjHn1K
IbQj2nAd0SGzS+ga2wUrM8mf2L+/VjWJXkElVbKevp+5sT0IQTHrcdziKohIOwf1b7DEzRwErjgg
FWK6mobA5CmSHlUtqGQs2D3inE7wYJ3apeee+BuTmExs5M9z3Qnc7cQr4AoPx3DAhsh96iehziak
4fy7eHHW6r3TdsuW8NAzD4QSEcaiFlv9JvmgrQQIZnyM3hCZye6Lbw6w0efUFRWJFDyAUA9edYLd
95v0auzzh/E12CxVVmdKXEJ09q/lT64HI0AAy6/4SfUmG6BMSXkiyYUXHKwP2Zu9V5/FZpSOl+7C
dfrL95ZIVWZ898L+xHfD1K9GTdjvkv3gO6tQfZLTJU6RazocYID/j73vWK4cR9d8lYneM4ckaCPm
zoLmWB15Kc2GoXQESNAAoAH5BvNc82LzUVXdJVG6OrfubHtRkZmRlQIJwvzmM2hFIIsgixnH+hIs
Jyt/PnQQr9kQpQ0cKFXClC9IzKtxs2gOViAk4WK0BLpL55hn9jv3B0QRYHMI4BpKlev+QNt5WTWW
ZRY53/pU7scTcbeuhZpXV4IXVQbpoowLavHGg+laGdUn/6vcAg7iPklI1hu7fHEn2X18ZrwDkEJy
8ddDrVsHRWYwS3M81ML0hB95AtdsA88xJnTn7eptdkn2Z4Z851hEMxMCSLDNhXzOurIy2gJq6yLH
PGzlPpNRe+FuplOxAeLsZwOZxG5plWDgMY/OqiG/t80htQayBODZCGxX6zyoRCgzRQHeP1SXgNjt
wtvF+AXCdZ/JubbXe8fWy7FWa3poDaIgiYipPTQ7b0sYAG8Bh7I88DZA9AFkHwcApDT7ZmMk7jXf
2rvyzn1im7OVgXdWHuJM018g6chW1jPuqLCvG9YsH3nAM2w98DYg+JVB297+0abm9YJtRgHGifjD
ORvdZwLB6rRbanQQZ1qoMG/qWR1zs8yRLUIJiIF0DCcZFMnT8vA9ZNGGJ1Xs/QSou46q03LkLiRM
9vUJCquQ/toKlEirq7OL/p2wEch8nHewFMfqX9e2SFBpzBYeaamn82vIlh+c66VBoe5y9B8/Xu/v
LPdXg63COF1qxyxsDCaMz9yFoZ2mMaVQjh4kaK/n5NzeOcnRevQW/koQ4ouvJeRoME7UCjEcifrY
vaoojjojKtPMiHq4DZXxcHBT1J6LI6Sjve/n5vbtoofvD/wMQmizQQxzndtMhUl9akPrUudPZv7b
F38//FjkSPDdniOqNzn3oK3Qh6lABj/TTG4kTAUWXwoKbKUP5DoEDs92mFD1XQUHaOiiVLGUg4EF
DtAEen1hO1AK6ZC0fQHQqvfuqRgEVL9zURSmvAjqKvd/5SZyZWi517Nq5TenG2E2kGqzmfxTNeae
XaSiqgKLxjDOrQaxz1pCOvuSIMWt7c3IHTWQbUP9vklzmRGrvCs0uEht0husHnEZZAW8a2MdEA5h
vFyrwPueZ7SYwLpvplp1mxEnbunvbD5TFjehUThPmZnlYwR8OKAv24oWjKS4W3vIzfnu1IgigXxH
5j7Muca1FBll4R9KDxquPO2yyZaJUS6ix4mGgVxexogmffNkcO31m3DUvSvjwC91fdfxFjF8VJRd
pWXUQOSE7SpVlO1vAgRek/R929MQ1pRQ7YS8b9WqKgazxGv7GEC6zMRV42dt/bsyZdB+NToGEygN
rlX4fRJ4zCvls44cO6s0e4CXvCAXe9gmTii1lN0YmAKG63VAniquSdMnqvcG8KslCfQ8RSUcKGCj
54qmLFKptGSwIip1CNUvhWm+57NhuzppMyZDLw7ngA0NbBNHq79nRk40mMOY1i4qgUjv77Gtptnd
WTJwjW9dOBD3uh5JU/4o2Vx5x0EYbV7gpziDvc9bRjqxgSGMohe0c0hF4gHokgBOLX1dZN9cHxIL
G01mreH7y50xuKXCyOqH2gp5+TAqhzVFPBVWbWyNwZyrY8BJjYMyQO2nP0K4TLspqrAku+hbICAf
XWkPmNNRYTQeBX3As5vKLzwUJ0ff0pdCSweRZlNmTlL6hbM4NgSqPpQwGOq3NUX1IOaaWcXRHg0v
+Oaotmw3vmzhXRYXqjSzJqkJkOpQeq0FlmFJc0ft/bnwrrSUXZIbZkY+e3M/om3h5rUB+UZBbRns
QMXm5FROZTg30ZAr2e2poJzncT6i139XzsCuOfgbn7MTkUPdQxaLjbLeQnOzxbpvMgv2aJmJAOpU
2zUFdx2d2voCxKWlZjMDOzcC5D3UWseFl2d2bNmjGLeTcrkRaV0Sb5f5vJZ2XDht2z1Ns43QZ4L5
pmTDIl2sp1FF1PFb63uIwt5c7uvCyBe9b86ohNydsKaWxWNj5mgKzUYzMK/64lqt6vaGrEdtwlzB
p46k915eUASiR6KgbA2Gfec75W+bOLlvwyBo0PqLkKIQ3wdvts2bcRQAwpXUrxw3JtRmeI6BWLP8
VnmdSyFpmpNObrxGN+XJMImvUttwzC7tTM7pU+3I7gpPD/a53ZhZfzUV6IYP0TirLGTJbKNNVkQz
tSmwKMEsOz8u+NRIxCBDKIYveY6//1IjBiwBxckqRw/gdTRT+xuyO3NzyaQdAANRubmZ88it/G5M
G5t3toymyRzye6vp+tgCM9i8tUtJ7JROMgNOrQN1jH8TpHG9aqlwGd1J6oLzR1/1ChJnmgduB6i6
M027ru/pdAvDTa/kSc11CAUKMqia8qPwy6DroxBC9tX14HdDmcVq8o25jwpf1/lpCGcBILFVjmwH
IybDS/O6sI3vTTmzEWLtFnVVBHaDbR2w2Hx6PbYDKy4qSMWXv2GopHiXehXfZdhRdtKoWamrhrSU
HEkwAGBCumqUUWfaefN1mAdF+rjve676KAuKuaXQaBXG/Cd4498e8/9Yos//+b//1x/64m8s5v/v
/+koa1r26x//41fdsW7a//yP53/yh8m8438KYVfqo7pIEL4BT/5Pk3lif0J9AKpXCzkoWOLuf5nM
W84nCJJBnA1oGJCHnCUJ+tNknnyC9TywqTgnUAwGLJb845+Pdv1HEKtWf35pCg7Dr1WkACliuIwi
nwL7Czz8dakCO0ubnadR8kcQFN6H+SS6KepABffuaGuO2QXRpT/h6uREU9TT4RFPRBrWjdV9JTkp
y8TkMijh1ZtnIXDxNiiYD9oAPBQ7Wmu5y5mH8m1P4Dp05ZR8kLCTrrR1KVsYJ6LGminjahxsUZzY
HCj3cjAgovN5QpXPgNhYleNoS/Kh5ahIyd5WthWNto0rdgu2aabl0RW2QZ0rv7YcnQhduG1kwrDN
Me8KXHj0fhq7jM0He+wR6OGYd8vCcba1Njqzvxl8hVQ+FoNBi/DSrRxDtnektH1H/axNO+SkjNqu
DxSMtZqs96bLngGv0B0gjdZMX/LZ9NWm8gRpj6NEkWTn0xEFEJfwIeyjzhuL7jqUdjsjmpCN3BmO
dKpratgNfnDVcehk4LAviiKDdcncuMkczm33LdS4Jae4GUUI40nwu6udmGw/2MnCtUFjz6X2N33u
wkUex1aTDxEH6CBPW1vxxM0KZmxN5mTDkYAfUm0mx25/+kPnmzszz2vzc97MPpRfraFSn8e2LSA0
6Ok5vPJMXeg9/FPd4FDZruR3Qz/7NHUQilEUHIPaTkfVj2EbjaMyPR5Ly6ANGIOzNY4pC1loXFOX
DLpJDVmY1dambHQ3bPZ5uym50fT7rGhM65dht2T81o0QUm7joGvmRsZi9qh3SzxaIN1qOq+dtkan
s+lyrgUYrtEIhIOHKdLDSE4uFt1wSUWVZ3HtIoWg0ehOphGb0uMhzDVUq3alFwblL9sAYzwmczhk
V25HOwDWRf7Fnz3nl6erobmwfeHiJaUzhF+dARMRq3DGD+wdOtSRIyrVRThgm3bXlzkVcVkGXp1o
7tZfhTaZC4/lfKo2XDGLpzqkCK14AX5s5LjCKjfM5VW7pw5zvDq1ilz2aU9Hu6ExRB8nmFxK+P6k
WW3gk8M2ykV81GiU0FmonOEOgVRGm89Nw2fk4iDCDlFTtsUvo+0sY6/xxeuorJyZ79pMc3vj4pAv
fgbdMATXvSUhd9DJzsiits86O21YkbPLgAuR/57aSQF+abejt5mmPHOKOG8BAbiCauLIqohh3wDU
JC0gj2ZPhV0Td8Mk9DeSj7iLIoFzz92aHMTchBHSmo/lUE+/sO0DVAkCi6kEPli5HtCegpJN4hZ5
NUZBMTEFNdaBUduMLF+HY+JkJUemPYZB5ccVw3W8k5PLmnvTJlBir8bOVtsWa3S6zGnlOzCeDSov
R15QtnMylpMnk4rAqioRiLVKaAi2TjOkIEllBKdBL9VJmWxot6FDCrCycd4ECHu5i3+Q5TmMTQWX
+RPjzLW/1CqTHdzmvHC4CbzGLlhc54NlRSq0/HzbuWHefMNrdd6T14+qOhTKLGgDQkItaVo5jp5m
KI14M14sc70fvPRPvtmQ7EdIWm3FOWuNYdPAIanYqIFTXMgdDTYF73PgXmmPmXXNSaO20dg1i90h
pGXqFi0CcX+e5uGCUmpbl70L8OD13Bm+OPkTB0zXsZV8GEAh6jazcmZrU3vEz2JkHFptWM5KkgZB
bsMncBa6jVQ1ZXmsLdbxeEY59ZFpxL7xWAczT8ZhwuoSqhZVRHNu3g+gh7lIjWSTbacQ9ZGTy52u
vGqlzWB5P5WziLvAwpldTyKctranKqDx/B5vbAlUkIK6z+aoBMeiup8MKfNN1UhuXoHLMZtX7VAi
kelmqYaDnOY8u50VHYO0G0Ir2zu6mZwLC+Wi8QL95SZ/HFvikNgoaJ1tbbRjf+JIc3MoYQ4anZnC
VwLOB+7YAt3lKZ8nZWH8rue801/cvIV9L4q7uZt202QDmqR8rXdFP/nNVumMctCEiOjMWGWuWwOk
bBWt2DuNmMfU7spBHlyTku448Xlix64rvugJ4a0FAsnJ63HzbSuvCYofpY/gddsi3JuTIu/LFpZU
ZVlsJ3cgphGF4RxySBOgHVhuG2Wq4s5QjRY+oOWZp695zYNsZw4CFaG4RqYUNveV04/ZN4FyoQfj
vsbAro18Jy9QZW9DmDFmXi2shLZW/jB6NTB72KfFk801fotLB3skAh6chUj8lYJKf4VK20a3Vlnf
1KVh0TTvZNNviqZFNQTgiiryiWLOHvHlqDeBJuMfRcd/h43/sAlirf88brxv8uZlyPj8v/8RM1qf
AJOwoSqLoNEEOGoJQMdfqvuPfxjmJ8tBPxxCHQuZzcJ3/itotD5BVgca1BbQjYCmLWjmP4NG75O1
sCjRQICdBlyuEWqugsSPgsY1uhfQN7AGIN4DohnQMKhLvq4uuSTjuGSgRBf70XzhHoP9Atuf/ytI
1FX5+81Qq1ok4K/DNGOohf4ZHnOoaSx9ne6yOJwDqJx9K0z6yyYXNYzRLp+HWlqE1XZiMMWBdEcH
sbmWn5NgXpqOL4rMb15sqeC9aKmBSKO6vETwBwEEBRMpd+tszvvTI1V4Zxy0DmDPYfr+AqV4PY4I
fBn4xW/Txum4I1Sa6eSLLkFxfbH1NiCdUTE9nyYKXhjKyk1j7WptujGTuZovZ9iMxJ7Macyyyk3J
qIzUMJrwAgeYk0eWI9XRb5vup+WLJikZ9R9JRvuEDW65C/2hT0Tg4PrnTQsWnxlc4SwEpUQM0tjk
05SlOPDglivA6e1wuW60o71jgerixggtOxk7EKdUQMHdVJbYTMoK4T838KObZ/MGu6RIRD6WKUIw
XOGAkWxmVJRuBoPIDQuEt63nkPxik2H95mM9/BS1k22h30WiCgl/4hi5uESAC7h4ZsxpoAs7lobT
3ntQcLquwvmX59UAl1lOdzDb2TvM3SguDFVO24wQ0FZQTTzZmU2Po+7sMkIVtdrjNzbDJHN2RXJT
pE4p9SHvXVcv1EXzyhbSbFOgLaevUNeHhJc9AlH34FSa9deiNosmCayOd6fZ4rWO+1yF1VOh2oak
iASYoyIjt7yHtgjl75BwFMWQLnVwq+NNqVNJZIOqh+p5NaY1NL5JStoe2K6gdvxm37rWACCgmxt+
3M/aqL9g5oYiQWgHdhWMd9i09Qqj/txnFDZcxHQRq5IMNcVIUyW/G5CVEhsnE/ZvpyhDEmH6c3Zj
9MtFlIZskuGUlLWmW9Vbor+ADSOCIJmJbLhAwcYk1xNr6yx2hN/fc8tFBcfsZ5anWlRsO4vJRDMT
19Sgflr5UpTnlAdXUNRfKmpDuZlC0cQu9VvP2YjchzV9Zrl9MrDTXNQZvzGcTv3OS9VvctZDDspR
dQMN8Do/9l4V/nZ7Jg6EWlM6Z3lrRI2HchmSNdSp7NGCapuobfJQ5O706FHH0hH1yvoetywyHPgu
skfPFnkQF7Zqxkg00r0OSqhibTmKxwszVdLLsB5Bj2lr172rtDFclb3VNHtu25A1QEmpQPxvjg/9
4HpHgcrQl05kKDbN0t15jaU3iiC1EkIQhCZu+eibRR23fe8f25lbv+qiH783Fc8eWrMfjxwhdB6R
EtY7sy34tq/zDmVcpOfANLUMdS1fxchjDBFpZG7HubDpAxPK9CPfH0uFeNu1C4S1bPqOAiAoizVO
/mhGJAKnZRUYSAHGQBRxwSr9FRVhkkD7lX+tRi1vPcWypJmDBmU1W0xWkrMaQBFWu/CF9QwToTbC
LBZmDopVPaQkRmBGv0qDhzIqrBkgY8cILkfROrsRiMcm8pC7JzPzR3QGXBO3C8mDo2mjExWZYdU+
mAZtv8igMG8kSgIPCE+1gZ/E1J2A3wSLGC1EnM8GCso5wrGoB4vvogYXlUYh3E9+gmvcjgk3x7KJ
jKGfdiNv/Ku8Cr2vkxUanys7d75wj/sm8ivkSKipuhvQCfoUoEkHtIey2U+IF7fAxrDHduLGnT36
gBk6GZ1/KYbQWRulkZrAA+WpmXWTSKg5miT2VaZBIswbU8NcpoNOkWHTO7Md2h8agM8fBaAcGyTF
zpC0ypZPGunXdQVBmRDVCleekA5pBOSsSVq/rq651zg3QFo1xwbNmV1tcR6z3DRvZiMoYqS92W7s
bbodhaVTTRx9lJWrjhnC++/+5OVHm7Tyu8sFVK5rg/e//codrlH0HY+sQAFmbHkZY+nQWNtVfimD
GZYp7tT9KrtM3OSBdJJ+mLKNonT8OSNE2PaiVNse7JhtaUn7zhtIuLfVyDZCj3MR+ZayNraA1bQ7
seBO0YZ+nhu/v63yCaI8NMvIgXa9vOulKb4YpHK+McthKRJxdVAD6CDm4GSHidn2EYlxcEI5PUwq
XpW7trKH2wqIx9NEdPu1q8MfDjZy3PioHGDKK70vggy147ZQPHbkQNLQsCtIoU8QC0s78CmQ27qD
dy9N/G4qQj8h0iGXjNbNPSmczIQ9JxWngjU9DgkR/kD0Xs1RxQyzSSyHd8c5BGtE1WRAHlv6DHUS
WZTbCgMkI9VYH2bAPud1UA+RnwGb7WCL7PQQEORzUF7b8by6cMA5TTNdZydkVpB7EhlKxBrxyN4t
c4h5mUUZu3Mn260B5Pmxc1GJrm0WXrhWVadjWEAtvx26/imjqrTRGgvFlzpAcgC9E/Lkyg5Z32S7
UxsBM6RvjMqVD+MMaVuF7OuAjA3NqRw0js9ypN4OPGYFJmjV3ziDCZVyWvfQ9fL4pbbMeZsJaias
ISyecv+nqywDSYoZfpWBbNFjaS1kOMpoeYR1P19Al5FuWl/z20B2ah/S3IYmbEtqZGaV8uKiDir8
vUlvlZnR2MFWPkCpxXtQucyPC87mam4C7cWOi3I3crHaODqAvv0a2UgUqmaDd9FYONgj0WvG09xU
+DwtOico/4wgZUfl3Dt5LFRnPwo1o54m0UmLBstTPymrQmNn5BTosOdg/t95zT+QZH+U15yefj7l
T+rHk3yZ3Tz/oz+yG9f8BPd1tMMBAofNFtBF/8xuHPIJWt7gnyDpgVQWWYDQdSM7isTHsj6FLiIz
sIwInIOgpfWv7AYNz0/o4UPjAzIRgGP77t/KbhYw21+ROaisIYyyfSDx8Ss0GdZyb/5YycLxURPp
mnrrC5TGOak+Ex2kc8HbqAn7O0H11ZDfyElsFQBRRlA/lM7ws9bNZVMFBDWlM2Do15CM52fyQe6A
FA2aBdBLWoH9fOmxsOI4wYb6irfAPLEfWlcRQWzdl2fIR/bbwYCVxHTi7T1AF9buMGMV0HYe4V69
AF8WI6024XsIw2zJBsK9MIAH+gs4ze0iYkJ3BRQH91VCb6orZ7cA/14snj87Fi87FK+RDMubv34Y
LImXeRImhOYBKvjxgGjTKA8DALgfj7CC178dYpX4lV1BW0oxxIIo8x7JrsSrgQZ1XyXl5hzcZFmn
q+X1+oVWid9cUD8Qk1hGszaGvFex+zk41AmDYqN/FHC6U0l5DzusWxmjHW2drCfne/cob8+bd6zg
hW/ffLWsMqxw16vw5s4NvbeGaJoBscdTMEiOZZsMrsbysoD2OQXzJTpP3X2GobzeastcOOHS40J4
s6ZCo+oGyDjHSsu+eQdz2yX0mgLpZcZBKp+t45cKw5KNZ4vmKo+MGyN2AbyDVoCI/HhIITKXqOsF
8O3+Kje4AuOzlN/Xifo/5+hfz7jWXa7qLhD9jGd078wD6n+P/Xbeud/nz+w0bsKtvO0eAfkCDBOd
13MIzBXa/e3gq+zdEVNbDQSDF3unBB5N7ocrnjRxkBgaxQl66R+aJMvPD7wAhD74Ms975kV5wlSl
GLISAy97YoCm77Ma/s2iXZhfgM55gaj9AuzxrXN7Zjcuu+2jkVe7kWU2I1Og0DNHNws+HiqmgNwB
ahHEZmLjhDmnNvIayft2jlcbkoPxMVgKAxrtVcFPk7xx2ePHL/X+IfbXGlrtM1yD+Iw+ZnPmToRS
djSYXz4e4RkJ/HbaQCkBIQ43mL/Ciba9tnuopmSxvfVgOHS9ABaBoOuO/VdxUV+6kNQIx0h+O0/C
W8qa73yxv4Ze1tKLtQLLpowEDd6uS9Qj0o64u4D54q7cTakPvCQYLlsE+bcznBzQD9xr2JMYBwmy
vJeSHxDq2TdglZ9Dcb7/Vf96qGVbv3goH1Tg3s/wUHkpI3/4Gaofkp5Tvj4zyFrdHv05aH0LDEJM
EOQnwHFCF73kM7jc/+QU+Ne7rNGfDsy6WbAsn0XxmpLI3RVX7KHdVV/GDWRoE1dE9i677M7Bz+33
9+JfA68uX/RRZ+bSAefzydpkB/OBk8SZsbokdiaCg0UECO7wQzzHzX3WXvkc1Qg0OaLz7O6zk7A6
F/ogNEK7wLOY2+w0/ZZ7F9cAS/3LjEZdyn46my42j84Zcvv7p/9fM7A6HPx8COhoYOrhmL71RHgN
PVUrCrL2CORPTEQFD4N206G5+fF+fn/qQeMFpR1QZIDOX69fD/RaAhEEXDsQuIIBNqDY887bm1f9
NvsKXa0tCpFbiOU+87KBJOvvvd15QyP73ZPrxWOs9rYe3Hrk7RIbHeg1AfQ5Lp6vAv2T41J2IqAS
7wfgwFkCJbgqDg91WibGear4uzvtxXOstjNY4pyWy9df1HssdmsvT3JVQskEXTxjTJrrIm1Pze7j
r3BmVHehhL04RCbOA6dA8RIYxAL7+9Gu+oQYvz4eZCXx8ecF9Ne7rUv02qAGsYG3xvY244xH5q8/
bjzrYG8AwdxyoGnjc7feikfxz1EXhPtijfBGC84p7Kb3GWZUperRVrD4m3eL12WLvZxFeVyk/4XP
+Lob8eeg4GJBXgCY7zfCbYXbZQGwesugU1ruAPJOvHu2X1yUzHPB07N6z5sr8cVgq9PLFKbRyxaD
DagGQ60FTYwUkuFJc6jvgmt7X+6LWzsxP3u3432RhtfnHmBFJHj7tqsjKzM7lwRocGAPL+ETruUr
GG0m7ODfj7FO6msVswOQgDJCBrXxU5mW97glQWIRO/PQpM2Vd+Y4e/erg5gP2IsF86o3KnW50F4x
ooWPR2JPY9r+tJ6l4tkeJ9lymuRnw6v3TtCXI65OkIxD0dTyl5p/f7u0WpiHMlt7WwsKuMAxrFhk
SB1/vKXeO7Vejrk6LWDi7dC5W95SBYCgnypTbP6/RvBWJ4PM2ETQBcDNz+wfVTPvq9Y6p3L4XqYI
NRcLDmeQVwE47/Xpo0NgX2dYu8fAps4sAswVciZlukj7dylAKfnXuYJnCnr2yd9jDv+xcgFMBCLZ
A8gNlgavhwaIguuK4KP19Zxmzp1nXFnWg2+diu7Rc8+Yvr/7tV4MtszDi1O2zIKWtIGq4gkljYBf
M687sx7enckXI6wuU5F3aNYAKYKqNmC6DaSblhpNB4GAOvpvrIsXI61Wuxht9HL8DglLZxzCyoq5
O51Zeu9dSi+/zXpxD0HHGbpdcR08SPvSn0+Gevz4Ld6fL4ALwCHxgE5dHVxVKxSwLHgLhS5xOH0Z
ctiXhincW8+EOe/WXhDf/GukZW28+PaNQ4mGvECFBLd/0ndLfrlI8iGQbA/ng8hl9lc3wqIRhNKj
D42kN7INhiEz261KtNSyqbnsmw71KlBXnnyuu6QgkwZSkpDfUINGK+njKV2xkKE77logA6MP7xIg
MN54RKHo6bsz4slY/wCFC2ihhG+CZIh9iCfAU5dtzl0/b0LIZUSHQL3S9GzoowSr+69Gk6Yz53mI
+R69PpgFP9S4c+pEbJ1H9cu7R/JwUSAzlFvytfzZJMRBDw3eemdefBnm5aSvH2O1mMBMGduxxWMs
t6A5x+OtOBlpv7FZRKH5ddYgaH2crMdbLanMK0feiQmvHXQAz0EkjZ5xBVhvD4BMUReF+Tr0yiCP
tq4Qmxnze3R0q3ge/PCRCb/gsfLrHA7iPKtOjQRI9eNJPDfi6lNCpTAcByCHY9MwOdKOjO+mrrwE
Acb4JoZ+/HuSbFisyxtasGMG7RcYzrVcGaYw76oS8X6eGWPk8fI+0/PXjAHC9vGLvflYy0AoWkAW
xrXh5bm+aLgGQtCz8GLKMpFHCjP/YmRBfvvxMMsB/2oNroZZ5vfFMQNxE8ZHp6/icTAgbQqPrggu
rU5qKbL1fAAmRk8UZ1bJuVdbXzpuIV0GU+Z49KR5As1Db0ri/z3VoD+/FJpiEMmGRD20M1+/WW0U
TAb1VIE+ZFvXPQQcblnmIl35eALfXYALUQHi2Ditn8tPLyZQuM7gzLOLO7ptAI6GBZ0e2LyhTqNS
xt3hzLI4N9zqGjUAMx68yqxiXrcQ+Q13mYHCQtMEZjLaQ/g3uyvPq9114A+H0xnAutUJxbU5oOGJ
OWyqgw1QsVu222o250jVI+TsSPD08WS+uzKgqIM206IV/Zy4vJjMAeoQwO1g0Ss38wD3CYFOWNy5
zN1/Y5wAMsZQEcB1t5Yhq0CmbKYO71XycuiSqiyQoueQo08/Huedr4ULzVwKFb5v+2sGb+tMw9jN
M6oD3ZzWE0rTla7D45SN437OKT0z3DoAwudC9gJHMcA6oL+0/ly1RutKmnitofcMyOON9FAvvFI4
p527vM4NtXzJF19KdloOlovwZJYTTUnFoVXHDbTK6ThvPp7E94aCaBtUxvDfoiT+eqimd8e5CSHi
63nTLiy6UzmKI/rX5xSP3ll8oL9aON0gC4Q68epYsiZjaID+wWKvu9ZPhsHAQifcF2eqlu+9DzCH
xEV5wcMyX40ja14VTTdyINhGf2sZfh/RbgamJDsnI/OmNLgsCCBlwdgHw+qt3K0sLCfrjAFklCS8
yvmuT9lObBcZ2BrVFKimNlF1vegKnjOWenutIGpDwR1SvggozTfCXFik3hiEMK3IC70bQBjKo8wm
9FTwLDwpmVlHx8rm9OOV8na7BaBrIfyALYmPJvpqZltA6KpqgJVVK0nep5OmLVrBVmd+9wB7Rxev
9HBQfzzm21XzeszVgQyKVzUwhMrYbgpRVcu/tc05JYDVisELQdsA7Xt4rQDC/EZ1nVjMAHyRkHgi
82UJi4sYhDK9lwVsdP7W2ywjwWAN0jn4dosf0PIkL7Z1aYtqDHzPjrkD5ZZRpNo5Z967SjUwBHQr
IP8DNxUfSpDP6cCLIfTkzVJWeoqV3RwFcz73eZUC5PkETsdjhsRdSddIPn6t1cJ4HhOwb/hIwGtk
yalev5YNevKY1zDVLa3xkisNGIyJwgGyIR1rB3WXj4d7+72WcaBmhqAAv661zLrBYSQQjo6LQURB
g1kElWU4q7W3zpwQuvk2aIpAIvjLpK7xCKbRgJGSjQLrIksm7oMc3JgTODlqjuzKfmp43acIV/3L
oDcvwry4cWi7A5eIJEHWn6mgrTbCm4exX8/x5LhTbVGQ1QrV71o+/PDL6gwAYz2vz++L7wj4CUw5
35zQKuPBoIUJJs4wHe2+3RQ9Q3c+/Js3wfOrLConOEcwCNT9Xr/KsPgN2SgyxaLc/T/Ozmu5biXL
tl+ECHjzCmBbeooiJb0gZM6B9wmT+PoeUN97iwJ5uVsdFVUPp6qYOxNp11pzTNNFepbWF3aNjfeO
9aaJzWjl5tL0imtnQTerXyeqo62k/8e0GtiW5bMcs6tcWkG2aC+mXLpdUcX3jpbtpRPvPeqlLaO9
Xsr2LquK9EHPqu9qWl1YMu99ztdjsLn6LW4iKblhDPQ8ekyt7GgU8+PfLROIjagv2AwIG3AgOJth
rqPEivPRE5TGYlrRfc5tvAAJ5n3cyjayy1D/2cxmqLUmX9zF5smrH1jz8dVaJkDN4E177frGTj8W
N5dKc/4/TaI+4vjzmKubg4gKSUOOCj2LtYNJTXWIWe1LHpRf3MEfvMPKfL0cw9me9v/dUUND5sXV
D7nLZvOWNhgJfGxEYH7z7jBUfWopS5iP7jWCue/5PYq2z+ndJY+szUn/ptF16321nUtLUh+7fkTh
ec+aDjjcGW4pgwfx1sfnQu8u3AZXiwj+5Ks365u1s07dV032eqtak8idoEBNiwo1Q4JgBZSpg3EI
eVQXWUHJZmcNRdhkkychmcRmpdxOkR67B3eOLUFCejJjPbAKw/jWVbbz3XQV8Y8y9xm2W6mggDqt
xrg65NCYmgCbU+eq6CMxhJz3ItoPaDPxOhVdqgaFTvT+M7yKBPvTnPrfacZctwFvg+5BujNFDSVl
pASQmj6nfrxIFnNp/cbTTKxwszbtAXB4E3Hu+3SuivyFxHwqrqjyF27vNxYSitkvrH5SKZPNOfR7
PxsrC1oK8nQBYjG2SpFxiXQzDfgLDgojDB03q8D7+aOpS2/0bSLJxeJ7Req1V+1CEPsoR5Gvgspy
MvuJUuPcW4WtpjqM3r5s49n+Z0lbV2SALJq25WgpJ8fazU0ni70h4Fkc006jPtYf2z5tbiZzFi6B
XbdOzqNeGeqJonpku+TvDO+nYg1iVQYkddadkQ7XzhE7wCLnsmTkaBMTNwJbmdUTQj3UL3Ar8KF6
WLUXp3qy7YPlDvLZG8Y8bFDMFDvKuC38i7VO5qHITTHuMh35pB8lc3xj5MV0XHJPnhtHdOeo7anX
Lzy9ua1hKl5B/RigxiVD9oICXn2KO1iEgEbcg9crnC3ZqJJNnbX4R14m6b4RiX6tVGqV+TG6Rvpr
d9U3fHYmbA4mG0V0naVfzVq6OoJow42uK10sN1PWqF8Mp0pvHXTv6JPbsjqP06yLfZW6M5xT3ba/
aa1F9U6xTI+KGU03o5FH4VR61l6T/A+pJzZ0f0AcE/uKYsXyUC9LlIRqt5RQfkCzfde0cY4DBybs
aQ1F/NAQS4SZlmnPnEHz7TA25rPUi6n0y8qVaAcsM3/p6nXB1LLTKBxCTDD7fWtp+JEiQfhatPWI
atkeqs99l4I8Nkpo5H7RifEWgbYetlqv7C07a89KaegPxZyj8MHydKxDnYDb7eJC4vXUfviUtZ28
l6UDCnSQbX6uR80IR+BJ17JxpOcvmfROxuiVOitUq8Cr2Nn9klj6DScjjkL1FO9ZbhYlznE6+sSQ
0dPrQxymoh6Pg7Tab5GjaCFnZeNC1e+7XYmuQV6pmkzasElt+1jGzXJkrPkNswT4YdmxFXjF0tyI
TCrf3GqBV12kincbuUlKlRCV7qgGxJR+pq4U9UWEb+zXPFWns624EnDlHN9XZRPlYEClchWx+3jH
ldg0IfRws69CA8wE31+fvll20p/dDixO6ErKxg4KQITHhIJ8cYhGtAG+rU/xjUqw/zad5+gudspC
DbreU2wMhoRtBAAHln8yL7YNQuPF2PhdzoKlHD9TIx+ixFDdC5lAPp2QwpjSAVGhdEmcf5c5YUV/
ThtjH9ctVSAeeia/qZ0oDaBMW0fDGdqr0kHXEXAVUlvwAIIyc9Ju+eyLoTOVoJ+T7Mmz6vFTYxcR
W0WKAVFVm9dNnqTP+jxb95yr6FwGGaU3sHXaeq/DgthXotXFg23m809HiIl20UBMYTbn8lpzNPzh
ay0/ZLa63HvQBw46KOkAiEZ9pHA+e1yU2fiVR3F3QEpemwFOPsMqJjFPmVXYt3bSKD8W7CRQCbjO
dW1U2T/JRIW7p47erra05NYqcnl2EDIj+kfpnEb9sutAYB8bWFKFX5D/3teVV90W4zLcimUtyk9S
Pc3RzWj67I9Ot8B2nTDfCNRaiQ6xV2mhZQhxW2lKgcghSg6LMJZQNevpoKQo4AO91+Zf3hRjl1TZ
JaSoWPuVFI65J+HcAw2U078dQbYbT+30U2Q76VXEXv0ZKGpz2zb8VzS7jHeeG1NMrbcw9BqxXMXM
lyu30X4apctPipf57MSJDihtGsy9U5SIaRa1Po3TUtwlWSX3ZTKUuzhZ9AenlcxYZPZne9a7L6Ob
Kj7w43xvyMUMJ62qAwswxdGoM+OTmpj2z9RsNOkXomzCEfVc5ttgSE6N0qkn6BPjUe2U6X7sM6AX
86ykX/SxXOXqiReaMQ4J88DkHHQ92mdxzX6o6fmDiQPrZ6fI1HsrspKnaOLRxb4Zfx5lp+7NlO9Y
9U0WLGoldpOZdXuWZJGhbCy1F+hmscLZU3F76fN6nw9Gd6snynA23WJ8ovio3BV5W4LdkEq+g/UD
U4m2Dound9QjJSnS/Egq/9atjNBrzEwkJfaC1BrMcCx066ttJ3Pml7LrHhl596qNvWnwbZ71D2Vh
UddqIsHbiVQWXzgZyC83U5sGnhtZoVji4XosKjP0zMQ7xZrphtFowejTmvRutuwRb2S32ieATj5x
F6j3g+qke3uutSCbpRLo3AAOOUfJtVipB4x7lT0hB8KbBMHdcfSsYufaEVArN+m/JdLNf6QZ4EmF
4OlBidGc9rWBR2fJhiKWXr+ZvFoPKbzSfInKfV8OffXo1mZ3LOdaEEAr4qs4kqUPbdvYA7VUyQHl
4g4HhvrKmJAQToqaHVyXN2Ul3eJQ5tH3vAV/kWbqLeVOdZhZbrTXRmBJSdM59wn6py+EeswnKv7K
XTrqKvrVyQgF16yDqvTcWRDnhXWeuKFdL0WgFw3V030330t09AiNUhClTdY9kijMXqZpUo9ekWnf
Zq1yfxiVBSrKxL3LWSZrB8AquTHF3Aa1YXQ/TZXIvtPNYxh32fRMDsAOa3uJQ2HOxT0vD+uK5ECP
70l2HuIhuYPWPj1wTrDCh15JwzZtl5Pi6NFVW8/NYw1rfs8IrvKsvjvlrUNxv2pmO3S3aRhPfHIT
mRUpbHu8h4e3/AOiod9nijruZ2vmTlO4xR7+gggSQxRhYQ/Wr4YoPYJC9uBzqtvToVUr47oir6/t
dE+Ka3S5XZjks3bPlWOxAKB5k+Tm2Ix7Djgmu63CQ2GFd+dB6NaPfILOo3qtdp2JCpVjZ8bNyewK
+6cEVfhJVysZLCjavoAWA24+orNSPKOD8zC19+rSs7ngdtkhj+RQDNJlaMO2NtyfrtovnO3zdMik
PVypqki/iz4HJRt7/YM7RoOf5sQTtAnI3WKn6TEhXnXlNY62H+peD8QUL/x/Pe2LW+XtTQ2UYt/a
i3I9LUZDBjAfym+Z1VttMBWyf9SUUuY+qJpkOEZtq7f3ppVJ7aCb9hxBtTPUsKkJKAQtELb4QD5X
B6OMBEMNofEh5czMGvReV2Q3plSiY4zy+EdSLsu3JW/Mq0abIcTleAs9N7WdX6USqKNO8OueK1d1
RQEbGhazSndCU7vdVDX6voks98GTA1otihNY40tVVTuwRU2oR4k89klsoGgdpx0MmOlF4wrkW0xG
v3IpeWzjBsy5mKqD6FX1YJhddpzKUT3INjM/5zJumR4xZV3tlD+IXI5+qjZWMPYIbTHG9sKiRshh
GKP1KHVp0x9h+g7pubBJ0vyeA2cIbGRy8Is8/ORtEI99Wsfh3KvjlZBD+gtF+ZNtKH1YRs20U4VS
BHGG4NvMBstvoQ+i+tW0HfGv6FGUUjvGqtUf5lYYO4TP1U1itxBa09jZqWSHd0k9OyGIH9gCBAVt
v7XH5Mr04uXaKyiLGwoe3r6ch/LIHuTuqjTRTmVZaicX/A9bQVyNp7ponEPeacSAZyHG0J1SK+YW
MrAtIMwNctCGx4Ud7lAg/r7pK3f45nndRFWnsfTfu0XTfypq3+77dB6+xlRdXFVWMV9FtoyPVqsu
j03hiF1OUQ6cyGTcIdtITw54/X8hRxmfRmMUSDcyS218WJLd53KOmrAiX3caa624VR3QNwqScBSR
c3YowdqFkZKjp14W1Jtz3TP6fXMiiBxTA489ow+mheKVoecW6eljOBVDGVp2NPnYF6hnZ0yHU1Vl
y1MEQTALLO7FFZcqZ95nbdV8z+NcO0H7bA8WwMrQQZd90B0sFaiCd7nFpflLqWbmGflw/FJOcF5c
r15KjMV168yIctZkCui9R61Oc0TenZe8THZiVb5stbgOkA/Cv5f18pLnahUai2EcSfKqL1ASv06w
oq44SjFVaL3S9L2hH+5NTeVoaNVxAcokf+Hkkt25DN4hQ4SS+53VKZ8TtVoeWlYd5bRKySAUiFeg
iEdT9s3pe/PebZLxGeoRNwA4XfuKYPbBylznm7NE4qoiIgn/9/cr1dKkvSvLqvgWmU0pfFhD87hz
PPC5AKjKnaN59UlrLPVIYFMG8+Cl/3AoNC8GLMTbYYntfD+nhvPiCaHfO0sC1aalUuvfKHX5MBwn
eDK1vMUSPsUOdA4qrckrXlqQCaQjOsNtDk1qpk0IerVDR7wU7n5WveUM6Wo5JnVsH9qUHdhJdadE
StpILiXN0PiFlOnZaxdk03XhLgQ58jgEdR6XgeJRDRuY6QQPhnjDD8UAzabbaX7XSjeqqBTKcyD+
ygB0fb0mVZSPvxRsbuepnVJetwm3PVFnzdcERtnRjTzjXktSqN3trOznwkqQ0g3pVd3zAh7jrv+3
zEw1zBO7CEfFrX/aJJ2vMdqNAFWJBQ9YpWNKaIYsnuYiy69AagFkt2LrisoGl1yMmcPmnhx5DUgk
Bq4qHLcJ8ELybqa86R4aMTv3LeJY+WDHbaPsU7vpA6XtpztNOKzzxhK1T2UCJaMjb0I4egQbhhlk
lB9nXn4LpUweRNqbeApghqTcNT3whvPYCB5yTdH2V6MG+VexEjOcG6XZKdEw7xLbrE5dXeBVZHtR
uPQLWRzJjh8t43o3NJHYRF30ZYFIZPoxJ0XY1Yv6SfFU5cjmxruzLYjOuARt5x6aAUQ7eWU2jXvn
cHc/YjBSCT8rUnnvxgRQg0I4PdyLDr7ASibyVTefjX0Jx47Scp3Zdfaa1LofWe7PXNGnL4pXO0+d
7ZQnSB7uz66IuzDW43nXc0M8EMyx/WngmWjK1PkUT5Z+bD2nuI816T2At3Q04gsEAUET5IfZiZ0T
U9nk6alhM9s3XhgDvfVr5LqBxqsk9lNewiEhsjEUTjHdyymPLOgM4wrkMM3uO7UH8Y73nDgrds/M
Nm3t1gFkNEP0JSFLJ7JY2aWCTSi2I32v1iDXAt0apwdrXLm7Yw1sNS+iJ1Jj1TEjEvNYWYo8FFor
E1/a3nITuVPyK0pN7Zoi5davx/GxS42SaBLR/r6VR7BemAc6ShXkCxtUv4I2itq+UdesQ13G4eQN
WVgJ5Sm2JJylJW722mSLyu/6Odu3jQUIecziaxhl+n6oeGFokBETsyiuC+JNB2vh8LJqzwwdq1e+
SwsNvNbGY3XA3yVpQoJOw6nUE/hTmmhUVPgk4QJpcokP9dpEiSHsqamxKXfn3VIt7pHjr6qCNu2y
kyoa1z07ilcc82bWH7I4B/unqvVoHiZOKnD9BNYwdzBmSBJ9opwNs2qmoDLSpgukq8wvjZMs371O
USCde9K5loSDrrW8t2HDN8LBcKzSYYS7I7Yv1hgPXVAvXZWHufAs/kHhPfF2jB4i1OCfU2UCl69n
duOD1NJ57DjpKTY9SvIyx5FfZJnKOihSJ8vDIstkEmijA904E9q9LqMCTMDMh53UIulZDmXdHvWy
Wpa72HbkZ69GNLozeQj96LJ0eJKluuShqU/imQOXOqrUsItHiXPosz5I6IxebYH/kCa8mH3a5Npy
r5ktT5URCgfsEbspzshEszuvn/snYUwRU8JuYdNnZjF+S8iT3Zd9O10Zit39NJJJ2TmKnp1c1PmH
yYm5EmZdfBxLBGaaw4+mDLpRhpPVJKYMFElEQSLe2rVD4fzkap8fKYrOr7U6zl4WhUXnK5k9/RoW
W3sGWA5HLZVp+qSCI8ThqliIS7t1VflOnRADSZHE5wilA0XU6jXPstyANAjNOgDoBb9ELDbZOuib
8ovCfBA3ZIJkewZK0rvHyZksqj1T6fI9WtR4hyauSezlrRD9Xhk9uyWpboha8Fxzk/FLneNz9OwI
YHs+Ih1TEh8rx+IAukRmjz04hvnTPNjSfCnhyAH6VYFksxdDnuZgkmk5ujd5krTYJ6SqeSzmdpxP
g4hlfs47eGc+eJJU+ek0g1rEfk+wIv4KjbLV8ETteG8QCpoNx75TTVgQD5ExD8aKLXBhSQ+cJp8W
gCfadaTynA4TwJm1nyVuSuwqcgTAEIXyjvuMvCMFMu7Mc7nWmZpnJSeRj6BFA2KA3TFkxfpz0Y5j
cusqPD7uI9G5NlzhJoH9sEwpf9bNep3jQjciVz5lZb4QPAAzZLPdwPuG5etGyWnJczaJPson7aVR
cm7US2lEXxQTkuWTGHtqTbxYlPFLMfIS2Mm0s489G4bwxWwTjGdy9uZzCuqY/S1XnWE3DtSohNlo
JclhvU2XkDHakrd+0Wu1rxFdES88i+eUKhm3M/i1c8wfUvOSIGDgJbWVf4oNdtC7Ac/C5IHAieKc
9c5QqxNzp5c7UmTtU6rmCsAXs7W7w6BpWn+u7GgsbqKqEsuPtiJ09JUEyfqNYmseVAyGF2VqT04G
biGA/WeBjecvJ9cu0QL7Rp95Mt4ZjUGwVG86FSxM65YeHEx9SiFwphrXD+lHbIrqJ09EZfXYEt6J
97ViiC8fJ8+2yfo14wqh16GwjdvsG3fWUU0K0yzWTGha3HQc/JYDwryWPYFWcdA6KnIceSl9/l7q
0QXVBgB79Wzdps/TrEvqKoesK0lrZkFSR/VBi7o+vpAZfJtOplzPw8WF+mOVpPIm/4gjauKIfhDB
MNWfoY7sKhfSYueUvz4exHf7g6+ZpoEm1qj4+TNfFREFjx1uwEHstMON0Qw/RNKZh48b2ahJfifF
VvO0/9vIpg4lLrn5FDMH0lAXfp3cRK04N8I8CdAgC1vP0PWhNqkX8thvh5Cp8arVTWGFqUD6qnuu
ASNRnKT6kvQo5F39QivvDKChrf6IoNbXcu1NYhOiijKYUuuCrnSu4qbeT5V1YS68l5CnuJeMP+l+
NF/2Jt/tFEphDFbRUyo1hnZxtqWP84Zu+96+D+bjzza0f5bafQKo8+vwCW+h48ff752RtFYyvkWt
JQWp26qwBAClyDS3C0zuUmtIq05u47K70Mq2EIb1bOEJToydOhgK7jdTUU5FqZD96YNmtG7TSpwH
B+NXEjZ+6jQX3NnemZGrpTQL2DF+W1v+Oe2bGrIrJq/I1LPMDFrsgdi993Yx74zRucEN8laxlc+k
lS4VMb03lBZFl7QKMoVi9D8bzkWl6Q5p1YCnzeC3lv084haBCrP4+vE3e280bQRIHpAGCxfKzezv
FhnLMfXYHc3ynMb1cyPkEwKRQ1eZX/6+KaCXINGp5XvrdmRZBXW4ESQtKmTDmUHtU+Xoqp8c5fRx
Q+/k84mJIgMxMWLE0HnTJxi9GkTqHvtAOQQYXhwr/TuJqFOsxDsNfvDHrb0dQZc6BWC7HKMUKm45
F4llMhmdYkBHakNsybT23E6EIyJpQEVWjOLCLvl2avzR3pZZQXneImHzDkFVXsvslhgP18KPu/Ru
GcarPv3Gab4qT4A/qGhdQhuhdZc+dvdk7vbxzgkwR/GCbLWR/VsWDJs/3XIxJ3TwQ6PabTPjtcXD
b2GhSaofAWxPx9i9aNC5boB/Vl3Qxlq3isBjfUFuJkacThxiNddDpUQeUGiHBVVQNcxHc66uBn3G
MFeE4P4dtpLsBk+mhy5XnrO6vzC+bw+D9XdQnshmiYJn6wasZAbPLCUbggyHMY+rJFik8ONP+O4s
edXE5iztYGhG3kwTmj1+1Uv3hyII3sLPvjD71yF7O6T/6cpmSGdzobZBMqSq/JpJEw3LshvHu96e
wjwHoP5tzC/ZAL83ehQEr4gpg61Z3zSZTRx/ZDBxCMu/eVV8dLz+whK70MJv7e+r6W8PWGQSLWUu
dg5ybcu5Gxeo5x9/ofULbEfuVTeMzYTv5mJoQcMPAan0Ha+HMDGg6emUcqnfJnkq02z3cYPvfSru
7ganpgbid3uHGzqombKkzImwEiWdi99WLyJ9EZMbTDmvfKxMBmFfkF+8X0f2qtXNROwNxeqLIhJc
SjQypYFX+wBnjmjjDtlj+asmJXNRHffe5H9Vlbe1/WpxjsDuh55a/frwz/CDGgtIePbFYuP3Nv9X
LTkbqXBE0isneimIGhkvc27B+/POnLVX9TCdPv587zUFhZ0pT7Abs5HNtLfyuST0IEQgPdKzwsoh
5wNUFdn0ZezdC2Wq760Az7BwN0Eqxma8uWTNajuYLlEBgtefRHKjZBcEBJf+/mZWDASUBolGE09r
Cnvv8vj548F6bwZ4BvsfOhxLw4Hlz/vTgHH8yINVQEj9iU9HkJUzMVPlwub3fi/+08r6yV7tE5NH
igO3M1KlRNhJb0ApvKRufucuo73uyOZDEK4QZrbwZ4keVOUeZ6IMG6tOwZy0qYzkIcFe96trSaMM
Px7BS33bfKFEnaHoSfrm4TuQ6u5D1onpwvi9U/3NoxwWILoYVSWXvekdISYSwFPD81X62n4+5d+S
0Gx8RwY4BlLXiufM8uvjfm3JEb8vGq/b3HRM0yjy0QhpQjQyz+qOKzba50P9UAfEJYLoU3yPE+Mv
8Q/1TXcQJI7t8eMfsAWz/fcPoKDWcXExeGvuW9qLaJOGuT/uy9vipzDR/Ucn8VsfXR1X00nrezuS
UN154aVrwbubCBBFXSeRhXfgZsCJIGpp2Ra0PdWhmj50nrGru8ZXjEvH27sbP9qZ/9fUZpx1dRR2
xYswiL/PIdE2edNC+4pvTEhvJDTjn6QOL8zZd1f9qyY3W6RnF23D+1AExP0CVdx16reKk+1/8/3+
04q52fMXe4yUaKEV+2YEihW5QdkcsmFHNWt5I/yFwhqqFwLNAOcazPBz7MePf8GFj7jVTMTjhNYd
TxUsUssfQ5e3gdZlmJfZXgWSoLL2Hzf3+0WxualgOamyUinHxCZ3s5mmE8WdDQ4xATFHjJ9GoIHD
VLEjNb/KsQPivrRxSDkWacoosROqmZvmgt72nS+LGQxbBMuGxbu988W2dEj6wo7I2oeFWuKK6JD+
4+N+vrPj0YbBbkvtufEmxqXVgzZ1KjMnW7j0VZ9JMF6YOu/1AkkGwRHiQG/FLlTALU0bd5yquu6g
kX+mpSWonKLbfdyV9xvCwoGXtme8YS9KU1EI384icNZMJxK+O+DJPfSyQbuw5N4bNHS1UB7Zzew3
pKGumRclyUcRVBRszZriK9Gvj/vyzmwHs/6fFvQ/D1kVoxRRrS14afaEDRk8NE2/1zh2/cRQDx83
9u7AvWpsE0JLdBkDiOa4rTonVCXJAULeLPYL32eLxljPgPWlq/MAsGwkhuvveH1zUFL8SUtO13FP
lM7Zr3imNvQkbKb/yeN643+xanX+bG8d5Fft5YvsbXOkPQrWsTSkSr6eA6SG/tyM/qxKP1u+RdBw
m6Lz1YusuXcnyavebk6dVqOmzrBofbC/LsaTmz99/NX0dcvd7lCE+CEfIZp3ofv+2b2U3LlOyTI7
1E7nVf9loRxtOIM7pZRT/zrsV3OtOSQj1H3P+5AyvjWGUQWXRDPvzB5KuLgzQ27X35pL11WN9aJW
caudShkkpvF50oC+at33j/v7zngiECUvvNpZ6JSp/Nndskb8gOVBT5JIP5ctbL5lvCCFW0dsM6KU
o6kAMOgKe9VmguaNKpUaRHvgiZdqfLa7Z0XE/lL97OKRggUcP6LywqJ4p1c06fzWU3HKbHs1uTJP
lYwmecLeUAd+sAGqfDxw73wgE06LhiE1iYw3pAM3F3lamjHBuRprDQpWVPxMZirk/zfNAPGz+Thv
ETuAwQp17BWC7upQXo9I/Q5pSwEHJd1p+HFT7w4a5iecKQhs3+AGKjBEFui8Pii8H43+NDcXDv93
R+zV39/svoXMi9XsjL8/Se5VXb66xWBHVszFl4978s4+b2JiQyrGMJDlbR/tfTc51VTPxPVdPTpB
jTo1RYHSxM7/LVrv8e8bg0ROMmYV1hFJ+nMFmZIaQLuisQQv6uq6oqLTcajR0S6s1PeG71U720hS
DEzSqqjSCuJiyI/DBG0rmj/llpZfeFW8mQcOwAT+baCxolNbvWdkaYMUE1ksoarnQuJvODpQNT4e
tbfHCC2QjeBOT2gAKslmI+fQVcp2IZfqUgLYSvGMPuFBHSnjwssuLl2/6PeGd1XL5QEhwqePW1//
+B9bElsDQWKddWsAvNjmVPGqtIRKrfdatVIeDAW4xiBCNdPOswZDE1e9S9vFm03wd4vwa1TVRZmz
nSWlZQBpswcUrQUwaH2+oswR2V0m/51b695rCCzMqclLMqZc7ePOvpk4DhBFAG3YxDqoqLYv48wY
1cE2CjxXlMafqaZRjCcnuZS7eDukJHNVvKM4sfAW2xJ6FhsJyoQhTJCWzZU9LNRdWT8mI9kledP4
mZ7JCxvw22lKgyYUFp3Akk5k4891V9uRqZa44gTq2OFb3WEdo2p/SfZksNZGyLWu3rykMTbHY6bW
dWP1NLJMbu5r1XxTCetLP3YvH3+j9zqDiJuzxFZxAN52porIKruzA99M0w8iy34YSFD+vglyBeQ7
cRdmg98suNK1Gkq2oa80fUmCs/E+VY1ShB838mbnZbxc3cGvAS6C9ebh01NjZHQJT3SlXLTdUA5n
Kr0+F17xWAza3z7k1oMKJzv87yDDvQneu3ZSxqJJmQBlf9ViKNnlWUKVWPXX7awfxrQJXer4SWzf
rNTxlDqiJwglhfkpqdTd4nw1XUSAHw/d2ymAETHbLUlaErVvDq2pdFwRYwjM05iqm9nbJXp54QR+
p4n1BgbACC7ZCrXYLJmhL6Re1YilGvUzVH2sV6jI/7gbb4M1kDnWt73K9XWN2Kzb0av3gVDwGLWN
pAAGTYy8ucf3dL8CY7U2mHdx0ADhvwipXQNAf+znLr510K3WSgFizdtYVFLI1LI7ykTtBb2OFYfo
XDLfJG4j3O7oll3gtH3oKWo4Un+c6XcEr/a9OQWrHiS2AOg4zqm1m9gXSn/hfvDebyPpttYyEJ5k
WP4cjzbN9A5FEUjOHo8xNz7Ng+gOyVSr+1o3HvT15mCAr/r4M7w5bzhT18FHb7+So7bnTVyTLqZK
ygWYaOxXq4pprxwuWzO8mVE0Q1jfhAvBXvnmzhhNSVmRlgSeZ4zc6fPsWjMuvR/enF/rgtCwsaJ6
AjTCthZkzJt+0T1AprMX+ekITBqRjspC+XjE3nAQsRCxsJnhSPk9d7cfiq2+H80Yhrd6MA/WT2z8
rqvQ+qECFCPaKHwEaZSuhiUU+i6Iftr75oEK2AvfbRshW41MCLW4FHutBT5v6Da1U3nWlMOSJkYf
GHnpt/OPBCmNGhgWWGCjNq41WZ8+7vtmiH83SizMoMyBOwLxuT/nqK30gBcb0NKp8SCTf7xl8HNU
J3/dyIqXhJ+GI6n+5sY3pKZ0se9CGZDgb6Ycl6WiEPTp40a2IfG1KzyUOIWotOEqsr37J0Zqlebq
VdLvMEu7xZoNA6kd9rkhUjzIxdaZg4LISHG4BAHbrIVty9sEXh3JGFtBihiRLXKrfW5a88IU3SY5
/k8TFjRJXF25JWzOcKrtF00KmshO8RHZXgYa1PYrsFXVw3z4H4C4N+f52qBjAqwyeLdzy9re0h05
u2Sv53U081sn9bs7UZ+UwL6ezxRwHI3P1beC4vrYr/8y2csJRajJIj3JfwDKfZM2rAZQCWPHcbhr
TnMaTnNQHwCVHKIhGE55uLi76Xhp9W3XwbbRdS9/dXb1ws3ZVmk0UW681PIj5Yb871+ug7URjkgu
euxrvII2B6STDw2CPS8P4n6/HkdN/CCSXx8vg832/3v02EE4dIilsqY3l+NqyPAYJLJPQT57Rt7s
La89qdQm+obdvgwlqvK09+OoyC8c/9sJ89+d+0/D6yJ5NYJta6H4mWgYDSoKSTwXrBudBwBV4buP
u/hmpW+b2oxjbFnUsSkLUhGAsekx0/xu2qvUIhzsUOxM4nZHlA43pb6LFSJ0l1CX28DrmzFeh+J1
V/uGcvKMrpLI2EG/COqgvHF29anaKafkQvngdnPZdnaz8hXRz9ow0NggP6vRMckvTJjNLYXOsF96
6+FH/S//2kyYfIjtstVgPaiLdleAzcrygjKLKk39vvC+xBTE/xdp59UjN5J07V9EgN7ckuXaqdUt
PzeEpJHoveev/57s/d7dKhZRXM0O5mIwAhSVycjIyIgT5+z7ZvA3zsK1u4AYJDOSyVRUEAmLZaFC
zfQtMxaozOauP94NTOl1cvdBq8sNmvTro22+5dV0nrS31szl1wpSZizgWYBXmSxCs+5rJ6aGvPGV
ltVjsY22qfAuUciLqCIvLlI/ifKy6DO0bXb2Ufuo3uv76OWH/Nu/744FzlFFbmy60d/qo/og7Zqt
oCm26ywP/pd5OPvhvBRka0vz+qSlVS6mmxicpiPcvIseqIGeROBk4fvhef5ePW8fhetoYwo9Pm4L
BPFIwxcnAXy6g3wxe9swz1Q7HwZFdsNEcTW53EVJfPCn53F4uX38VzxH5LbgWk0hD6gvPEfWhjho
IZ/wRgZD3GHoD04QPZrImDIBpP/ZE5B95elH+Vo3HRV6riWBY5TFECRFaGv6TGk1zrM0ntLs++0F
rcSTt/clCAaezvYVfjYc+xJ0LkKi/df6ziSaWK/zsYD1G0YIL/y0Ye3aVS6sLTVLmKGxmRPPuSE8
7afJUMVr/qxLbvnF/DB9dZ6YznFh90mew0/QXmzYVpduCuM4TT6+nSXqwUtm1gC+qFJLoPruD90+
7z19XxCzw3fZR1pk2+o0SzT7G6f6ub3lpdSa4Zx1UH23u/IRwoj4SXMnL0VXo/DqH4kn/RW+k3f5
vn+XHLYYwa7izmKti1uKWjeDQw5rTcrfiKQyQvttpAhze0evDsPCyOIAMk/Z6qUPMXbYOTxh4Smh
wh4hdjwyNX/b1NZ6FudOYwBuTHXW0wUvdv6apl8Sdcs3xWVzEcYWy1mkYW0fT6Yt/CO+S16z/bN/
91NgWZq79rgdvK5u1oUxEdzOrvHE6mKrFcbm9K9munemjXO98W2WEiCM682DotN/ijttcGcF1r24
mb91vQULBONfG66w8X2WV8DYhh1kRcRic85gIjbcRBr3NDqPt93gSv1T0OefnSlTnPGzbZNqHuuS
wbb1B+PrZO8omzsPqLl5zdd+X7/rdtWuuBtPFppf0nHkYMXH9DFAKXN4UE9bT6+318ANj1nOqyQj
02l1/PZr1N9i4Pun/7vx4h081uhkVo/jd/1nGyFhsGV57euST+gAoCClRRv8chvSNOx6UBMdTFnV
fkqyY2c2h0zy95K+xcO5hNK/hTEqxNRTRDPwColYxhFs4DqnvN5l30doud45LqVW9IJ2UN/sAu1x
/KwfoArY3/7WyppPnRtehJdWrYu2ntjdducfQ6859negvwVxcrfzf6qP9ZPxbQvbtrax5zYXcaaG
paVqC4Rr7Sxw5c4+MBTrdhAGRqm0u72+tQhwbmoRbnIjmCGsEtdDJjNX/V6BSuK2hc0dXAQZLZcC
e7KKjtesf8z2ykPZumiTclp2ilf8jcwAkkpqeLht9iovgyYZuIbOnAG87jjopXNKAVLXmszC+kN7
lx/a03DQD+ppi9766u2A4zMwCDxW1AkgN7g0k8gDHyvrAEH4j1pGeSXMXMN64ZVxP6fvkR7Y8McV
dyQNYyKSDNdRIRS9tOfQ9QmgUhq9KpaKY8Xz8tiVVvZizaW28eGWEE9x5i5sLVKHpDN7XXVS3PCv
6PVr/RiBQJTcdIe60r54q2wjKjg9IIqV7JxtPbsV16S5oYAhYyjzmqoZ8p1p6mwS+vln+9h+dL50
hefv6pP0ZLuwesC2M7Xu5nkXH2wRTR1R+HEMNLd4fi28VUrGakgLPqh8H52kH0JHlqzaa97HL93p
tou+tQNu2FpWzcwqTGrJVnMU+2rVTe/kfbKHmugbPJhgprIn8yNMLQcmQY7pr/pX9i07CLDn+N6G
LHTj6lzbbMBhjgixIqAvQo7m+6lVRGx2H5k/Ezv9HG714K6DGqVlsDZ0+MS7ZVmVh0wypQ1Xjl6W
JLvJgrPU96FmKR+leouxeMPUEi6gw+NVlXBCeFU1vEh59DHonJ1ZyschUv4UfM0p4Tza/AMgRgdw
uDiRTT0CE8wAe8n3WuFKrvUQfpA8XQBYf7d/bWvxrhzLS4OLY1l3dDeqfBReMx8GVKCEMhSMkm5z
hFRkPEU0nKTfg0qJi5J9sYOR9ctW2BPucOm5lGGZvXIc5K9Y/iK6Ngkl6KzPek+RGdqApdUuIREi
DejmzwGSXrcPysoVcmlOfPCLhCtLFS2mjU/XaqdTbuJ4NLrr30GPt5seYdMDWQOF2B8HW168iiin
m0L+8YoD3ygrdUp4Tqhm7xbRL234HnRfNtZ2ffJUAE5odIgGKNTXC/8ZrELWSuSfPP0le4fi1a44
6u91t3qs7kTNXtr9cZsAjxWQKi4uyqMCB3K5m1NvReMUAWtFl+Z1PiAWe2yf76IX+07/4Lx8b7+r
YjTx2X69vdLVhZqiqo5qEnyPi8iaVGPkRKisQDT4qSgCiH3/sAMvjqKY69EpQUH4dyXm4ndZC89F
yTsJ3tp2nA8+tJz0JT2aExuX41U7YmlrkTilvgYxwchnG7kZ1X11tHf1Xjsy0oxS2fapXzsCF2tb
7F4RFFOm6oQZ8wnWFsYAMoY80Dh/GveKl+9rr3zaqpOsfjBbR7SDMSlE3RZ3QmgYU1UPEKcEEW15
uC+PZhNuuf9KJKHJ8ibWgQTKFULS6PyaaQOEwiTmN2Go+w0voqfFnvm38tqftKP91Xzu7jQI8AbP
3ogr18kbla0z24uw4vRRziA1LCFK30aPEbjCQxZbKnzlSveiGyMvi0h2kJOOoNG5fRiu87hL04u9
Lcu58TsZcA0U1F7bwXIHmCNTt3K4LTMLL636CDBYjpkKij2oS/7SOsSbpGoD5nr9EenqoE7GLA60
AlcQHiuXdABeQer1Snes6vzDAPmt28/RQcl0KJ7nLSr/63WZ5PXom4DkoKe6rKKpUlj09iAlnhPD
L6R8MtDBKiHFvf2RrvMImu66wNjwuhUTVpeBsmkTwwhkjZdKDc+S/fcMWUzDxP22Svr1UYMZAZ0Q
E5CN5QAJvLREVg+D4SwKMaoBRZBuBhA+qrvbyxF/yeWlfWFkOfIugmMSirKFfvTvc6ZHkzv1kN5b
d7fNrIQq7IBJkonBCt3LhW9bRt7xtMBO+pi9c5o74xHxAdfx5nt1OpQs71Af8ydrC/axkhhhF5Ut
YJvoXsFccLmJijm0tjrx5IME26XbZ5+Sd/QgSKn1nfSiu/aj6SoeBMA7CHcH97SJorh+O1z+gMVp
i8AhjpoGfnLw/Jf6rt51++A0wh+3E83q4G7amYfgTkKXfHjk0XTYyleW+CMuwMsfsHCjDkE4vxzZ
gX+1BevQ9QFvSE/Ql3ClO7vp4Q9nxYRFeG9p+gA3UPhvcVDPMrMpLwY5iezCCwL/Dm6zj0MevIOJ
8eNtn7o+79zqQJyAhpA+XPXiE6tPOjXGDFqLOwj6oL70vQImwP/NzOIDhrDwysloFZ6GakU/gdGY
P+FSG7F/5bAL5J4qC0AaEWaRf8kTNKdKmBTe3H3JzfvWdzYMXAFpBB6J6AjylalaACGLkxBJqumn
ykSyYA8wK0KfJisfgj7bT3NyimL9a9L1P8o8fUm0aOMqWFvcuenFFqZhXMazMyCs0r92jezW0pZM
7HVUZnEkdzqgKFSq3sLAmctZOlxwGXSYXl49jfJjYVDnHQ2gBFuVqxWnA0Yj2pk0a+QrngupKEdn
moPBm4pfkvwzkyBz3Oqarm0XtWQ0AUnIoXRZnJ8cxlUCKHXNrpi+GQEM9WaibxweseWLuA/xDvpQ
AHlZzvIaoy0I25HUUEjJuv7e8bMSmu+eu7lR0G+sNcOVMut7NzjNRt95dXEoBtBYpwR3pdKUtFPM
xUqCI80HweTbJn+e30AjcmZh4W1JOFV+JHNgoxgi9aLdN81T5KsbveU1Rzi3sgirZZJRLyqx0lbw
nBfFaxYwFJCP88Z+rcXv8+XYi5lY2P70us0whFINfUkf7vUdpJ+vPtobtEOle8ado+1rQ+QxSwcB
fAutG7GVQf9FnhNEZqLKWkxDEHIJdZ/tw9CVvO7gHPO9/KV7+GOoEeHp3J7wm7MT3MeSHQYl9Zk4
aiGjleb3Wl59CX3b2AqEa7FCoLF56zLsAOzo0lI0x2Fixgg4DJ7znL12R+mdid6mOz60rijrMWPG
HWm5xZfbF8lKv4Il0uaFI4TC0JVob1H3WdUH1GlrK3UiiFzSRP8LxisDGZVcgoNiH9l5F+4UI7XS
B93n0aFWxzk2vifO3ymaHOZXSMB+ZWbizO/QblTVDbjGSpbGbwP5wq0KLISS3+XW6L7SMsMO0BJZ
8c+SG36dPkV7yYMBPXLL1/Iv+SHYnCwX986lowmbFI0o64LQ1Rc3X1pUDURPaAyDinDsu34K3Ez/
1dlPkMbf/gDXMQ9LYGrelNvA9SxWV49q1jGBiTqu1T2m0+cO+JcUDkc7fPwwdFuvuZXNhBtRjDDo
TA1dz5n0RdqpDiQTb3io7l1+qDxIKj3pCRzWfXgPxmfDs9dC0rnBReAzKs1UhkTFYN17lVXtJvnv
stxi5tiysjg+hRGZvTJQd1MbR92PfkSbLcn0uzkKthQ7102hEcotRWlxCZ239CL19Z7qkKK+ytLd
1B99HPG2U6zaoAIN0pn06OqZquVFJI8dNhpj9KxgcPWehzecsLfNXKPz3ub7SYmpQfEiWT6ABqUY
/NwKxTsgB4KuIvs2HyhbHrMjVTb6CcOuBoH4NXneSsev4x0YTQZ2KLUzHnk1swNrMI98hynvfrTi
Y9Xa6ZGg2Dy3rREd01SRNrK962N2aU+9DCKJWrZK6eAgig9a26zcOfzSy8+dI+1GLd4F+vynaCSx
tWcLXJxrhHKnTJsUalLpdKcAmdHgZgytZrfxCa8jFXbejrSDwNhVdBwMdOvQB6IfgnTCq+6lu3A3
+57xLv7ddcDJxHsq/GXvx5/o2d62fe2l1IEV2BMEhk6/Ks8WijND9B9wZ5kfkARGFCyHBzzZWOF1
bnZpZfHlzABmJ00TI2St5kpNeI9IyOkfLMRm+kMMVzN0s/hWXG+SrzfsYdlE78NQceMidOWw/3Hb
zJrP4+v/NrPMJmYjsHtI4z1ECQ5Od8/487GGZzKX1MNtS6tf5syS+PPzvAXiB5Ch7Fkdvwbk7BpS
fpny6baRtQ/Dgxqn4/sbTNVeGkGSFxW9CI7jLP9pjw/W8O1/+/sXHx5twHFUy4o7WNXeJQkUMk68
8eGv4XxijIOysZjaZthhCcQxfX92gJzCVnaYD8YhPfg79e/kTqfwY+3mDRKsla9yYWyxII0hdJ3a
eIZI1lOnIaHwJTY+/PGeXZhYeHKAimVXtqxHdz47M61ZqdjftrC1iIUTy2FJGBqwENZ3ijW9msov
CNM2XGvLiPjzM/9lwj2S2licebjtM4Y1qMF1tezeXoq24sHsFjNL0DIxvbBs9MxTOqVyiQdbNmm3
PJlu1klHuPbfTXL1wUYGNdV7tGGCIwouO8UK3xWB5iX6UziBXmIqni61Vzu6p7U8frruborM90qf
AIVxdn6Z0uDMH3Qhm56DKZyP1FVfneTOt51DhESYElteg4YJykcbK1t5nwm/5lqgVsuozXIkhOE+
CKlTvtLgyZ68J6LtBIPuFwXgKq8JDfD7GP0j9/6PzUWmZ8VGFSWKiAd+CS9ks7M06ZhY6daZFX/P
ZW7O2gCjqyJnZhR3EXeSvI3mAKW1N5gOGYT2Ixvu2odq1zwW2WF+iu9LDi+8r9ZHer1bpMcr9y3W
6XCJtMwB23LpmmEFzEpSWaUhJfq9pCvBfalI1mGYvwzpt7aYtO+3vXT1LAj8Pe8Eyh/LEhnqGlql
Fiy31h4T5atqvlbGBvuf+M1XO3pmYvHlQikMxm7CREjbd5cl6kRMT06+71Oc9kevKVFulGI720up
bh9vr2/lScL3FPPbZNTwmywrS9JYVsiuYt22PPul+Q5R8HGW3ehXYnhZ5ArtQ2b5IngA4t1t09fn
HyCJzauSMqTJW28RZsZQcRLHTzj/dZrsQYOEd2ExJxtFmZUs+9KMyAvOohlPknzQIh6T01F/kZ6p
yuybp5xnyoPDK9Y6IlPpJfU+eR5OW2iZa+e5NC28+cy01CpqinQt8gLhE70od0xPev/r9i5u2Vh4
j047S7ZDbBTpl6iFY68xvQra539ghZY8HXkEYa4I1TvNLDNDxsps/5ggMjLmvxxKFLeNXB8EtuvM
yOJLOXpqj4aM2kzv9HtZsqFJGrx40L1WDd81yL+mYYCEb79VThM3/+UBvCwCLC5VTVKAGwiVG99v
23u4G1QPBeDRfEyluhfaYIXvaZUPSjeU+5dhyptHSI/Np7jqrE8TLHh//HgRwQbdVMGNpl4xakN0
rtlSbyE+1fX9TlLt8nFq0e9JnUDbyPKuoznEvtStGafnMX2FShoSpymsTsw0pQ+QkN5H2pNqoUaN
QFyi77pOubv9iVfwEBhEckDQRTAGsyztNPAwW3FHuBk8CGrFe+k5eUISeYfEGLhnfeuVtBJksAfg
A1UKBuCXlT27mmwkP0IKPF0mj64Vh80LUs1bJOgrhTzWBQ0/uawYEFs2uDIlsymv1GJdAnqkuOkz
8DzdADDrpu6wUxmJnmFByu+2SjyrKzyzvDg1fTMGozqjKUaQ+zAUCtEG8pbdxncTf8vyjJyvbxHK
BgTqm2ZkCq3ZD3skbPbMAfSNlxzbvXRsPtTo4L4w4yrH3hbK+frKFzsL7IlBUNpUyxJdaViorUvs
bD4rHyKIlB0qMvDoe06Zn2wkVG6vVF2LBuf2FtEgMUq/TKo3D0XKcqe4luwWyU7xoaZ+P7YPgidA
jLjPaOeVh2Bn/I0cXZgci23k/OqnBakEdE5m7nyZIduSFsKRzqYH4VNRfFfGjdO/6rU0/4Dlk9vQ
ZBQR+eyCasysqGXr7as6hNeP6r45gh+Hkh2aEGsv+uA2wou6G4Mk3riYVy4uyhZ0fASVP2+/hUfZ
TkN5cMC2HN4l+Ttrbne0Hjf8dm0Hz40sbke0A1GESdQUZmLFc1BKS/JNZo0FHR69bSqsZIigoIGB
0Dq73ER1diTD5jXjIS/KxVCcWsOHQciaH7Ikf8grLq0W6aFWn1+RItkKcKvbSDwVxHGC7HKRjzeo
jqVJ7UzQd2jvzaJ5sSLzV2tvTUtvmRGn5sxTnFiLnGzORi9BIn2wORJtvk/GcH/79K3eD/Si/72c
xWbWjC/oZhnNbzy2oRcwDxDcB0fjRQE/joqoVx635oZXlgafg5jeRz1IcF1dLs0eWwNZ5iL1piFz
C63bGUqw8/2tVsPa0s7tLMcJE9/WAgfdXW88ABCSvspPVOyq4B4x6KP2nQg6lJsiMStPUefC6MI9
TMmoKO+W0L68KIf8PeoHSvwsefNRPiTf6N60D84u2zjZK8OEl0YXzoLYjpZnI0bFKMdAmv1Ne8ie
JuAuJ6ZhXOojp9HYlZ/kU34fHP4crieso7EC4Eu8UReBJS0CBsccvmf2O1XeB2mA1OKzjgiQkjd7
/fW2w6orEebC2iLCdOVYxU6dpzRFLXf4Xs2e7glsYriT34fPyhdq+QCtKUZwXA7qo2DVgLktftpK
A9Zi+cUPWbhxi8KiTvKckoGMO3mf7uYffsxt1d4j3MmAbPtU/2qD+38Qxs/Nvo17nwUGGfWa3orZ
bRlRvF7vXWP45stbDfzVXSbAikNKm24Z5Yq0sIvCZ3FmCA90a75mivT19pdcDQNAUiig0ZK5GlNL
eAL0YY8Jm5EgF8zaMQv9+8wfX27bWVsKpH6gejQd5cBlubu0pVQhCYYTYQjv5Ez+3QgEzm0bq85w
bkT8iLOvUuTGCBmijcj0Xr/Xdsm9H++czC1/MPToavSz1dbNn8DdIKh72/Tq8rgETdF/Yb5/4YYW
UueNkUPd4av3POYAJ2ypNa1aELed/IbzWp7vPEpKrQqR+9PkGEXDO2tzgHc1aqLHAPqcdxH/LG6h
Fgm7SU1SgKqHiWy3OQYvFmPX3sigZnbg4Wt92zq/a+53bnLxxfquSowuSDCp5Qdtep0SZl99a8Mx
tqyIPz/ziyhCQiMzAcT6QginirrYLZrxpEFgsbvtB6uW0EezBTcOfYqFH4x5Z1OT5CsVo6ycDNRI
Hw3JUHZQxmuH26bevvjicUJNENFBGd4+BAAXEb9HDH0M7P9Pc9LXTzFziupOoO2Do/qzMPbMtWoy
VCf/Fdvzqj+eWV/cADNvk9aO5Pnt6Rfku9rc9xp4UobQ9uphDJ6bZrc9z3vFxUXaebHoxQYbCDRX
FWKsmB320YP923kYPhXzPv67sKhfuMle2ovp08nYj+YBGbqopJdsg2zdbdW51s/Lf7ZgOcANQaTU
2ymHvoatIDgl+xrGtmdxXsa9Aemgmz6NG/XujV1f9o6MuEXjuOOIdumIUjsDeEq35VerNuCc5Dqg
nH8FNkhr6paSRBR1PlhfRyQjKBGd9Gfbjd6bJ4Cyd1vlkdVDc2Zw8ZansJ22UYi0Mzq3bpSPrt+o
B93eWNc1BYtwHbqGNCgE8dGSStPUpzRAXzbxzL/a3QjumVGpeKejSP+peAqObSmQB++YNhCTRf5r
LW1WRtd2ljcTHXOTcQ5KipdxaO4CrZ/VBs6VwnFnctOm298OCqsWBNoYskMUypcxQQ7VoZRrNfGG
3PmAsO77PjX+RxOLg98l0yCZkQI5RqS7w/jO2oJNrBTnHbAhJu9z4FDyVXmuqEq5Kw0IEEROV39M
TqKu1J7AqLvJe21v/6D8sLu9b6r41ctgem5TbOzZFUELqUlrBZsjd9/keFbkhh+DU4h3/BXv2of2
Ltv3J4mS3QQfSHkc0OR2Ecn+DE15nrlKAPRwa9x21WOFHAVaDqByrsp4WtQmZWsm+MvBvs931bF7
hTLz3dtcv9e62uQ2d8WhPKqZG+y4ADaKQmvOJLjW4LcFvU7z6XJPZoYb4SvmwGS9c4zS6d6ozN+3
933t6FPxZSxNoRF5hfCN53FqmcMhnln5KS/nQ2cnj1PtbL3NxMlaft5zO4sQA5VcFaTtlDDdEZwg
TQ+S9w7MCCKv6fnA/2DjTJVhPpWLGaTj4pLSkTMq/IYI2nSpm43vnPHu9raJv+BqOWK6VGMUGzti
W8+8NZiLIJyYwHlbjnZqT8ZRPySHrWGVVQd8WwGlHoQElwupIExq+rQWJ3HYG4d8Nz6Uh/HUPL3C
mwgCtoBUwvmW7k+I02zs4Wrh4My2IwpQZ2uUoIoFPIVtwVEgKZ5B2v6p3M9ezYVelLvhx1a5d80Z
LbKLNzpWRokW4VmzGdgwa53PBhSn1HnYqrWb9H/f/nZrp+rcyqJMUIQQnE8yVoqMxKySvRC0/m0T
a3vHUwuoJcTBjAIsT24k600rm5DC1Tu6HNFJIXJVjEMmH0UdYlsMT6SaC380oPgWlAsw/F31N1Sl
amvktrGXywwIIs/THvpE4d36PZO2EIRXn4n2O/MuhAuYfaEXWzh/WRVDkksYUzOI0q1fkk6Dbt4a
orveQ8EtS4VYNN5pgi9frNFEHbdg6tFTpgc/7++nyfCMmBhcF49a8CvQ4cEKmMYMLRpHr3N3avxy
I2xduQo/ga4jLHhU6oTKzuURGE1Jy4FF45C56TaTtpvDaMNVVjaTMrsg5obQAYYO8WXPTlnVBHmT
yeSwpaPdF2bspkgUjMYWRY2IrxcOwsP43MwiabBro5Mqled/5OchFP7KFHQHa/IN/74qmsj2wszI
thinr6IkRnmSk2xR2IAneBGGh1o1IzsLkzdS1OxesJyEp+03ydoWQjnCTfkm/740k6At35U2vNZZ
OO4SR7qLK8vTpm53+1CvmaG8h5oPBQbliqMbklyLS5K4EVX1rpUsN+VyCYxy/+dmKCLSraQ1al8p
IBiDYiewzcUeWsqHwWEGsoxOsLxsZOPXtRo+DnOQ9A9gHUc9auF4dcbjFe3V2FOPzrP6u/5o/YuN
8L7QPP/Z8NRT+qt72KqSrm0iVXb+FbczTYxLd4dty9bytI89gNafwMp+KKLomNX5RnN95eAKPSnK
aiRvNJoXB5feVu74Je5eGYz61lJ28Lu5+dOak9hBag0kZgIQu/Q7xx/8wrdwiJCZDUUu3JZK721n
WDu2wI3AqaCDy3oWH6kYwI7OGdGhn42TMpH0muZd32X0ebbG8rZMLSJEXNl21IZy4iVaQWQoXvqe
Hpw8vc/VYWPjVk0B+5HpG/HGWHbjUynxFcfndpzn4Kdm5l85sFBIBe0HMq2NTG3V4c5sLW57wA6F
mgQMf1dmt1ek+N2Yah/rXNsws7okvo8hhntpyi0czpZbxa8Kdg9Z7cFtA/UlnMpXc6q/z5W0Nfiw
4t2gV8UMM5Vc0FMLY6oTDQ1INQoESXmaZtR65D+UJtHhjNLg2xFTmtDJQVZ1eU5DP06NVAsIdvbX
IvzVTt+neAOAdv3MxAbTDgpTProg4F+ke3PE6BqhCefuXCS5D/3HBsTX0ZJ5Wpk/572CetlBRrB4
w/3WQh9VXIg4oMUC+bNEZzijMoUkHSmsacphfpzvyg+G4oUHuiWu4il7/4HCDgzJWyn1ynfDroWE
Dzy316PnAOoyJnFE71k3d0bXuFOe/7kfXphYnOImSWorU5HE0Jz6I2rPpzxW/zLq8l0HiP52bLqG
LJjkf2fLWVzvhlXq0PsBYNKPMcy9z4oCd+ewr16dQ36o+4Pl6c/hO/urTXq47+kGmV+k3ZZc0cae
LocSy3kYR8kBzufIoVcPk9s5p9vrXIkg58tcEtKAyejkoqLRDuNYPLtTVcWIZGWNw9skrxRrwzuv
UvnLXbUXASswp2lsnDjzTH181q1mb1rqXaU3d2g43KnzFsXedREVexxBwYUATdSVwkAwJFrv13RN
rWfzXveyfXwId5BlPwrmoghOr62y7dp+cqx1AEs8Hq5SALkppGCoDYjIndK1zfeTjTJhsAVQWAnI
dGIpw8EMY8ECsHDOjhdYI1UgsKSyqZBRdj7PkvLSVYxeFKnxx7NbbKIg+mAqRZRqljNVZiGZfTCz
JqsoXHUqkU7TmDb6+eeeCIsJUhs02QT24zIom3HV+mNFwJSD0JOnjwGTRiFjTbetrJ2ocytiZ89e
JIOuJZYfE0LMrP8+RDSDWh0509tGVp2ASTDBtER/dXlfxlVjlf3E2zi273wn3PXTU7T10F87Sbwe
/21DLPRsIbqfBkZXspBS/dzL8b7tx101frES86DEGy/FVXc7s7X4NCO1w7YV4EmpO6pxtle7wpXT
yeMG2ti5LUuLzxMWFj6sU2HWmDdogsZNmSYoutKtx4+3v9GqI5ytaZF8lo5UW0jVpDColl4bfmzq
D7cNbH2gxWU19m0z1LnwtOJ9X/VuBmXilPwkLXiooy1u6y2PWwQEP0iMFrgknc6sP9ADMPa9A8+f
WUD7e3tZa/umGbANUZ1lZmAZeiq/V+VpwhdiwSHIsyOLpt1tE2tOQMHgX71uJj0WnybIC4owjUEG
M+mPrdW7WvQhTTVIZ7eSpbVvdG5p8Y3QccjiasDSqNK5bRN3DItdDu1EOt5FjAn8b+tafKS8sotU
Y+acm/zL2LykJQMA6ouV/YOqC/Qj/96/ZdagzqZdlxKrsvS9pkeeVLznkv/fFrNMHOoiDYa5FDBH
qT8G0bivM+0RWm5kxTc8bs23z5ezyBk0o0bpqcNSKnjIzPe+1LqqvPGmXjciin4igb0iDRgcbQoU
CAM8M5+9KtDdMD0VW03CLSOL6DbJvs0cIyvxbdnLU+TwlPfJ1stj9YCCAP2/lSxOT9dHo5GPrGRS
XgLnwRyUf/Q9bAqUvGyuNTvMNqctrPe4sRp6tv3Qm4CUqo3vsboKSzSG6DaCPFs8n6TZVw0/ETFA
Qoi++rsPpo1lbFlYuJVpSBETLOyTpf2e2qco3FjBNWKPtInpon8vQbu8oaWwTzKjACc7eMG7/rH6
bN7H3+zPysn/5tDFjwRFqNm78kf9YZtefjWGnhkXqz9LDxwzVfJQRDaHmnnvv7RdcVJtQObJ1sTp
qlOfWRJ/fm4poNYmoQDvgfgEjN+Xv6siC7wuUjeeKusfzEDEi1Y73HOL8OmUoTXPAlit5YDVVc3T
/fLudoReK8vzzf5tY4knRTiU0lqsiG8me/4xOhX3/p0GsFPzuuf/glpS+MCicn1hb+Hm9Ot5MRid
AEX5R9GD9XfaawR5vZjXrX5s4f6vp4PffPI/61s4vZz1RWyNDbH0sfsMcT7zWtOh+Kjt/xt9xNXb
9WwzFwcgKGt7CFI+WD7ohzbOfxmzbbudnx6UNv8Z1M1ft7/eqieKhx7cqjSVl2WdqkcYwK6xZ2RU
qdJiN4vUDvHb22aEn119M5tXCjYoIC2BbFCblIoqrldVNxLX16SvkRV/c/Lgp582j0GW+wdHgSpI
qb7cNrzunVBFMzBGSfsKOzMSy8HC0zL3J9XzG3lnFeljamruGAWPaVcfhn5wecU9ZSh+GPpnSW0O
nbNFCbz2WbklSQHh5b2md887x8giOulePIFNUDPZ3ivRuJt768s8yI9Nmm0wXawdfAbEuGxQwoEz
dHHwo6Tph1xUliR/fJRb/yGjlX97a9dch6K96ILBN3Y1EGOFfmuZJedQ1V+09ncdP5XJj9smVgtz
huBypRwIM9HySiuMeDCMEBvNPv2oz17RHlLFTV6kvVC1y3QxFtKn++rDf6FUuuazqNrxjsdv6KQu
grQqRUNX9Gxh+MgCf0I15WWn/DCTScUMpQjA0G/9YJ7Sl+GLho7L/vbaRR69PDLn5heJT48kaFSM
PY9VKbnrGItppOHOqt7FZrUztU+B/MczKsS5c4OLJEhtYvBR4q6Yh3hXASC0t2qRq055tqOLp0MF
N6ldhUSBVq7f+xFSbKW+4ZRrd/j5IhZ+r2ul1XSK+GipnLnElb2f/qyzdHITtdrd/kKrB4DReoAy
dP8ou1/e4pla+kpecIsHTlh4splF3HaDRoYHpXRj/7k17iC6jTSwxJz08vPkxqDVDWU5plJeomD8
lNTDs6zkGxu4siiACgp9RsIULf2F1+dxT7DU6VtMTn3gWek27bc6k463t27FEwxBuwjdBmn3Ffhc
DcfCSROKcVFRvVpT+goX58ttEysLEe0E+kn0Fa9HhXtrLIMkoScCevJ+MuC5t+N7LfY39mutXIod
6Hc0WnLXHEZ90OjMBMO6iwal4QrxjsreS9/He/UAXZvtgr0IDlsAzWsc0NtcLpm+UABUENe+9L2k
TuZUVQKRBNV3Wb/TgJH4LkXT7ihoqKuPw244RI/djok2k/+/y3LX2IL3r20xHolLKqSWVxwMTabA
alyT+dWtsQuGH52j77vuj2WSxFLPrCzyL/SpiyGSQNjO2udERq5u+jG31v62t6xmecBrUX+2URGh
bnu5oX1MBm5rbzcNmIFTtq9+0XnynGN1SANvq/Hz1spaRndo9AUCA0Tv1TGDU6GII5suxeBVn51T
t9cO2an5FPwFhJPpveP8uYNzt9ix3PvsS3y/xb272qs5/wEikJ49Qao5Bk8TMgVm0jFBzaPoq+FY
p6ZQaJAm/6tscCptuS5eArnT4B4zhrZ2C1PJNVDVnfnd8DWq2kCmvspZWGe7qgjK4ajPeIoLtqQv
TlWnwKBZF05w19jUcA5zJpV75jIo89/+eit35YWLLE5D6hRKaI24iJGXJzmkA5VNneSqPNyQw9z1
oXQnAyu4bXTL+0WMO9vBOOmDsRkF3XaSRUJMcYx3YaP7XzVr1jeqySK4L9zljbpYQ5TZ1q74Rpxa
0tM8x9Ycdl/rcj5KPq+fyvwwm8UJGeWPf740mhZiLohha9Kvy6UpcdLFkwAt+13kBdoBXnmqyfbG
V1u5BCiGgpdE/VLlebp4yHWtkUuyT2puVS9d9tOiQ/Lnyzg3sIgc7Rzr4WzAHTXyoC/T13L6q7O2
Sm1rGQfkZ8B/QH4IhN/lXoVKN7eTgsZ56NR/K5aUujyDRpeL6c7uq62Qu2VtcWwzpHDGFjpXb9Lq
wQ0GsFSq0n+To/CrUjT/IBkg00CyUzC9X48wZhkM051ONsV0oVsxowULDfSNG2/QFT8QTqDgAbxX
rkDVRT7XeRPiB7ljfe/T6X2hcGnedoXr2Zx/OcL/GVmyybel2QOIw6VRM0db4KHdCf4A5wfcsQYD
aSfjhX6D9rn4kD5t9TevZzMXtheOrg123ML+L7iK7OP/Y+9LliPHsWx/pSz3zOY8tHXWgoPPctcQ
mmJDkxQKguBMggDBP3rf8X7sHWZmdUp0N7Gy1m9TlWGSC47p4g7nnjOGZWgAOWv66fekQk8X/VGv
UrHxAhPw9SoslNAGHPpNlFvlOrtbYi66YLU+Lvbv7+AHq1W3yBWNCqA2WReHNri8BTF9OS4lPLVp
TnOLBTYPMOuDWAfd9bP3FEQUQ+F2cFBUluHdqLpTBW64xqkes9aMcJX6oHLBgmaz9NppzDcu2dKr
cCn2RxMLKAWQD3VwtmZmDEBQtAOleA1abPYYThqiCBz3U6NzGaV3Sw3cF87xp+Fm4Q2hNCX2BH/Q
0t4f0G3Ek7uFU3zh+kO9ELStk3CAepbPc/reAX4SQcBE1UkPPNShyFpC4ixd23fOWhwagM6XfIVL
Li4K5hgTvNHgRTxDvTLkVbqKwtn0AOgAxrcLGmibvdk9ZKOcn5M2wJKDdOGYogMBlVoDpgfp4NmV
aRjT29iBnQOEE5DiFzfrQc95v7CcZ5QJUHU3wfyETgcYuTPqN1mpTZZNLZxpMb4SvdgMY/2Dgjoh
Icra6OsV4ea+UOwfctBWX499cYKGAcAgqCbBnTmboGhGoUAfEZkN0R3rmK6KXnxLGhJ+PcwlR9NB
ZQuoism8nj/lw8gaTfzeAy/dgFV+2/hO2EVDWN06m2KX3NR7+yCePAJuIXAbTBJOSwbw0sVAqKer
k/YgyA1mtgBq5hbN4zELmCU2WE7fbuybr+d5yX9HFxwe4Ql7CZTH7K7XXpzEhsQjou7Y4Y9GMuco
Vt6uOSXhknTGpc37ONjspgO2pRs5gRFVOqhUtALYrVtDffp6SpfuOvJqKvrGINB6pp2oD1ZXWh2K
4cPwKNJdRnOft0davXw9zAXfGYz9Jnw9RCP4j9lBNAQhXVEjiKuFJVe0UNBI5pFReUkQB5w63Wzu
aZ2SFnLzcUyCrwe/sJBoiZsQuUAAn6M+khGcVmWPwVMQkojcDIfR8WWxsJLn3rMGgheQO058HiYS
D59dNN5UTQNCD+AKQSqTeI/A+4FH2Q0aBSi1fgnFeH7aJ8jnxGQFMCE6qWYLyrNcYlZoU1BvIEGZ
+vmz9ugdxxv+s32ob4e13BSPX6/ihYcOOQA0eQCWZoAhfd4VlKhDl9kNJmiuVSVqAZskoR1qO8Va
gVQuXC6VXRzRgMjQFJAgqz2/brCcg5WzCj5b6qcgHEbj5sm4pQ9aABbG+2UKu0uLauhAphtQkJ9M
2ectRDcJXFCQYQdqsZGJDmmDpUbNC7VH5LAB2p50EZECOKP0zkdCWMknrgLvTspoBHArgJLWJHE3
afJYV2NQZlug/KxA9Zet5Pld+Dz+zLVvShRoMjtFjOeNIaueOvRrE1AgLpyViyv5YZozQylVKnVl
wDBTuU47AMjVrav1VF2F+uJzfwIjw99/zDGzCXKHFxaJ0nmI5CjF0HouumaGHM1VJoQpTNxDZync
OzeYGGZqQoKvhz2c9wfJ0pUmevyQifOkn0JWaCg2tTxKe+GGX9ooFFXQ8QQKwunB+XwWmS5KzUZu
ESARvJeJFdrZwerNhY26tE9oikZDIYossP6zfSq4wZWaYBTHhrOlQbATtuTrs6BfWjETKhpTPylw
ivPGLaWlnk4YxmAhD/k3dT2ivBFlO5Ds0hPfJOthl14XW5SNN1rUrpEGkr7qWzs9zO6WDsnF74JU
GFKJqjs9Cp9XlRCrHLMeTkIz9ijIPZm1FYxTl1UzLEz74v5NOHakbaeutennH0IgSSqXakkx9VB4
vp68M9SRgAtceNoumsgJiQXZH3QiAeD9eZjOIFYrewwzqVspbWiEv3MsSXARTBLEaQk/7Ov9vDSx
qU49pWzAIDU3kuC1EK3BMKLRZfvKWOcqXcfjEhz00kahz3VC0cKVOwPSItfeU83Bbe6Kdw4yF6N7
r8zW539bmslGjuSvceYRuyyNIubQ5gp6loashMzIt6+X69INQ2gBcQ8QNGE2sxNXQ8nXK5UGBjcX
IVYUbs/Sob6QdoBiIYQiQWuJxB1gUrNDAGrZjKR4VOonPCnt1ghBybQytyn4C6/LR/Trh2SjbgYz
1G+/nt3F8zdpUYMMEifiDA7kFbVrtB6cgiYqHiykHnY5RPSSbamtlbW9KddkvTDi9Ah/jvkxWcT6
eF1QDTiLTjMjTswS9M9B4x3bpEl8T6RoABiSNU3qyNDqVS4kJLn77EbNaSCqpUj10tGcBAlRiQGb
IBoqPq82nvUCde6YBg5vAjroUZXKg1TvyGIf1oX8BuYKxwfO1oRYmgMnRMFjmvRTgy1MVls2Qede
9+laq0HKUw+QH92z+j7X3yELvmC+Ljoq6P3+ne4KD968TQb9lRVxSlxzenDrYOgD8yffQop7BVKE
Omj3IMe71lpfWadvdNdvljqbzgMGzPzD8PrnRXYHRbg1wS6DJ3fl1JWflLlvgPGgUe2gM6UvvCXM
6cV9/TDk7BZB96GCXz/N2IQkg3wWjbeqQGNqaEvG7ZIJ/Ti5yWZ8eBscBGOji6JGkOnbAjpWJb2y
+dvX9+ScMgeW7eMgswcoNowCYEMMIgJ7rUhQSSDTELJN94SM+3O2Tg5OxPctGE21K+h23PeAHIAP
e/P111ia6rToH6Y61vB1C4pvkaONsOlceGQpqJ6y6OthLmA4ptlOEApkA89ZkXqaIpJE09XkZKT+
xGSlgQisuHeicjOChj57MsFWsPQWXrygSJKhnjdx+p8Bf3BaMsRFsAVd5L2Z0bBhoL/0q20Vpiv+
/PUcLy3lx7FmS6mPoxykhmgo7kCfaPEAxBkBKAWCr4e5eHA+jjOzb2pdxzZpsGVs1bd+0QTiJwhp
nVV/pQTJOt2ap/jQRmNk742AgpfhyIL638jnXEi2aNBphJ1HGz70Mubk+y1K3lqX41VjT7URoACN
5eWJrw8rZ62H6gbo1q9nfqE1ECOCkBPqnTDv5jxLAZRObHQVHjPDQZlbce+qsYoI1Az6+pY7etAx
CV5qb0NaHjYFx8uTQ7Gbhu1IA69drFxdch3AiY03HcyOgM7NbrDCOmfgfAp/M/kUK/U30lswhDpK
7LEzXlneqRTVQYEunkqHSFg3TL/nBlIb3AIzjbFSEysAubZfyz7Q8P8Q7AC4+WdbJ5tRueuAm1QO
lfojJl5E23Rlqoc6LSKhgq265RsAG0rf1A+jCnXRnPukJwEHwXPTqXtXvy04WXmp4Rd6v/NSbaEU
uTT12VlXk1a1BfXUwGrayFO3LbXDrzf7wghIFcJlQTke+dG5X5YbjcogOQpYAXQyuQL1gVZdGOKS
Xwa/CKWtqZUauLLZTRJtpdV9At/PxIaAk8PbknKFWveO+V3IHwr8D4Ttu60eksgLldXXM5zWaOYo
oZ0frUgWHDS0vM6OTylsc1SHqRudqgeL73JEIHFb+TWJF5yFyyOhJV0DzgYEYrOXMymaIdcVuChd
A2QBmk2Jn9nuUwzUod/bi8XQS1sHa/+/w00///CmcBeSvrKfKBGkOAyauJPqEgXOJVOgA9PjgLsS
TJxnShG5OyqjUQOhZJwy2zdvRCSjLgCHLeq8t0br09viuVgMTy8OC7DGBF+Db4lMw+ep5aOeJ02J
YflTe6A/dFCUKYEdGuvyBVqeG3tfnJYKShcKLwjmMBakGZFJPOMC4bromionf4SQUwFLThWsNMi+
oRsqDZOQHJa8gksH5uOQk/f3YQf7Ehwghos2m8aVoZLflF6+HsndmC7Je194M8GGj8DIRvIBvuws
o9cnXWun8QSrLrI7ARqVvrcDZtObr6/apWFMOMkQO3SdqcD8eT5GZRPCp4veVmAKa9DDbYGZ3rUX
7tmlg/9xmGlZPywbFWqXEBu08yYRu8o0dla1+noilxyaSYQBug+T4QIf22yItIFc0PQE0i0/9Oti
/TY5+tSv/xPPcHrckWwFZdG5IgqYJLligwQ0cMbioXSKfaVpb9TOF7o9Lm4NkBPggjFQKZ7bJhqn
aSeKBoTlTbf1hu4pAcugWw9/v9FvAkL/Nc7MKJXSjFlTYuGUXNlovFxJ5wdCuoUTcHE2zsQ368H8
nUmTWF1nunmMsEhrtG+AwN8Rmnc+kvXfvj4H0zbP3w6wSniIPlUQgcyzjwbIZkqIkkwxLvwcp2GN
3+cOyK2z+pE41VVTQjhDKYd72JOFoS/ZBgc92hA1n1Dlc4xchZdDGxmm2DLzth+KOzQbRXEFD0gT
C1wCl1bTgXAWHCwUSOH0fT7smlkx5rnw3mUR+2rys4VjrcuHr5dyeuTPlvKvQeadKylyjoU9YV17
Isbbos7prmyN9DsETirkMFTbZyM6qr8e9MLMDAASgMsHYcfUIv55ZrlQOHNKAFFqy3jqGvs49OL7
6Hb/QcxsoO0XmS0L/s2Zj15qQlFEqdAgU2NtlSrkzs2LEYGkWfmmI5b4Gs+zAsiiAQkNICzqbGc1
XsGtWuY6bGtVW3tuoBsnUTc17XxjXI8d98cl0Yjzw4gBIUUOjADCgbOKUKWPZq+BlDLIam94ECwx
fb3P4xUUiMHhUZGlzMDSeLO0R4lOxL4BFXeQjSoUIm7zsg1A/OqTJaWo86cEE8PlxJZN+jTzo5/r
3JBZ2cXo29zX8geUcr8+gBeit2kAcC6hExl0MXPft5Cel9GqjVEtNFbyCi5FwCbGFQSObN1tVO8/
WjqQSsFiTfWZ+ZF3k9aKlRxbBRVPII048kdj0PW8Cgp78LaOU5NkIblxcbcm7dXpVGLcmXeBDJnn
1o0BolyD2D8H1WJXjRVogwzBX+D1C3f6wpYBw4D7jPQncg3z+msLbWMQZyIUTzS5GpQ+HLW/P5+P
I8y5Fz2Ll0aS9EXA2nw3qm9FV0aWEQcDX9QRmQzQZ6uIMjJk2MDHhasF+/vZQPVlp9WjB9SkeYNO
eGfVrL3IAjXn1GAX75dJVS94uYD5oAcA1hDP4VkwjU5WCuEQzM3y3ZvqJdugIBkgYgHgJwClSpgu
AlLObTBmBl51B50BqOPNK4V5aXmx2YgiaIbvenXnxib6vhc6sC7kvTAI8iMoRsJKnVEwmsZAY95i
WvRQbgGaqlfWvnpXon6lP4mDveLfJxEGb8GputAZ8HnYmZ2qdL2wa1F4AMIkmzykd+yOrpCZgmfl
e1FxSK6NoFmRXQWJpFfneSkFf/4OfB5+9rw1UjQDlJGKoI+HrQkaIIX8ULJ706l2nHZbq1jUMzl3
iD6POF3OD643dnKszRrr7G30HT/k1+UhXqPUcOKv1q26zbb8pbmud9VJ2S4FaOcOxOehp3P2YejC
6xkYKTnaWAAb40bgKWYwFvWqLEuofLws2O3JZs0uJg6Uh4IiDi0QTrOchW4NeZUJjGYDE9cVZeAZ
IBFFv3pv3nUqGOeA0HMgFc61eFXY7wujn9u4aa5/jT5t/Ie50gwheVphY5279hD/zDbiqlqnV3yn
ALwNVZH2Cgn5hTGns/rVjGemqNJKl2mQCA+08VqLbzzn1NHBd8s0UtX3shuDMd444javKzTWL9E7
XiigfZrxnBNCNm5Jex3rXfw0f8IU3RX343EIeg4+cn6vhP9BpzEGBF0rzK8DqNI8LURTm/amBVVR
90pEk+FN1sZahP8eKO9CMvnzaNMT+mFDodVWu7mcNExP/cOwApXgOllRRJfkWn2ACvLvqFIIM5hh
ukU5SRzkNr/pF961CxAEE9kclF8BppgwgrMrJMH1Y4NOBohW0/RHiXamHIq6+nCVDNa+YcZKcWE6
xXDVTulGlt4kabdDtuub572ppbdxkx91R5Gi6FK/F2TlNM232ARrqgfWykyEfVGFSDUqPidL+ojn
PsYEigcaCUUGvJXzjjzAl/sxTdUJOZeJ20Yn5gYZWH1fNdTGd7GXqDAuvSjoMgOABkx8Dgr8s+tQ
gvzWsjmSeXnqGz+sJCKArK8AFo+UQDH3yj0ASkdgM07WgsjBxZGRekdUDP5bhBQzq66keut6KUaO
v1cPCbpgC8SYEVj5/Paorlgkw3yX3i3VcC6YV2ACHYScyFxqZ9JsnY1UFNNUuFUjfR4BNUhTPai1
LuK2twWz/sIsLzxdOnQusbqomJ/nI9rOTog5DIgoUuumK3YojkXJIJG+L8IOdU5eyfXXBu6CTdUn
cDPMKnCeZ22Q4IxFSFXVk2OMnAJqjpmurQCmsJvV1wNdsmWfRpo9knHm9RDGwFKKAIeGh7jhewoc
Qg4xWD8ffXWztHkXfKxPI84vtrAdNN/QMtj31HiABtFD+PWcLrRVTBAsCKbBV0Vn7LwmVNitsGVd
gtFtM6zctY5EPYD+TghWiFUS6c/a2tqVnQ+R7gDA0t0AwsH/DN2Mr4E3GaZggv/P/WUAm704HcCK
lcnR2Qimj6uEaWIhxLjg5UzAZhRF0DKIOthsOXViZExwifSzrZFgNEG5YxtZubEkWw9Ft3VF5luy
Opq0XfKwLuwkSPMwPTRzmECxzC9/oXSpWeKUWrnr6zF0GIbbnG+/3s0LUSn4/5DPmjhMAYqfTzCp
QZLleXWMhwCbaUYNwtLqDSyLPIJJW2xqOL96AMoiAkZaHbBnVJk+v35JxmuvgJIg1Pa68Yklbkv8
gqJat3BKzxcPeGOYE2hngGTjjJo1LqgQY4FGF62r0WGUCQcMNpVrvrMhYX+U5v7rbfjv5L26/sMz
6v75P/j3W1XLNk0Im/3zn1fpGzLZ1U/2P9PH/vfXPn/on6f6vbxj7fs7u3qp57/56YP4+3+OH76w
l0//iKCxzuRN/97K23cIJ7DfB8E3nX7z3/3hP95//yvfZP3+2y9vVV+y6a+B2qD85c8fbX/89ouL
t/e/Pv75P392fCnwsfVL8Zq+z3///aVjv/2iaMavQAShkqgaUDoDGA/HV7z/8SP7V3DJo6YMmAAc
atzdX/5RVi0jv/2CTyGFiyQ7GqxBeg0Q/i//6Kr+zx/hBUbf/9Q3ghSK4f7yr2/2aYv+2rJ/lH1x
XaUl6377BZbqk5OLTBluNfLFuF0GillIU38+iYSPzAbd5k2nGt+EgEBSiwfH9+BPQEA7bSJdg4k2
EuVZbdtt1rJtyyFhmKHZAVII1SvtssdB1Y+qKwHhsNi9bnahxpVdBgy6zx1QWyoaiyA/vCFWcpWg
KukbWQKBPAW4HS+NYTfSWPhukb42NuBLpixryGpWyCsr6R3I3n4w3QaWK9HRBNoaYKZxXwctf82y
LLRM8WKb7Efmgh1XEf2msWhc1idTS5n3rRiYESRWA77XqtDMvQlShnUKZc1vmc0Sf0BP4GtvSO+R
mHl/El2PonKWlY+Ib+LWNxWlvlFAn7ytRRI/x8ywTyKOvaDJUwYqkFwZAnNs6yBlMT8SWo6jr3nc
RJibynEMQUdLQ95aAEjpRPQiGFMnXaVum0D9qyBplHlOck+4Z1x76HX1a1eyl0RY8Z1GJbX8NM5T
gAkUypJN2ljWU2Vn1qvm1fiWKQj6fQT4yroxmnSl8aRdD6BP3xd5dt+3RnVoeTusHTQln9xybFCb
10ES4QtltB4c2WiPqVMbzHfBMKL5RKXqa8IUckx1pbyx0zq5S1Ch7X3Pa3N44KObvYBCp4AIRjXa
rZ/atdwTT0HzYoL2tyM6kdkp6RK+t4dqCCWMURkoYOt6RHNls9GEC+hpI52rVGcxSi0ofthqXm08
SG6EXJr3VIvJ1gVDzbPQMzCJ94PQEt82ivHK7NRiRVqhhA6nYls5JXTuwFXsofIkFHclwEvyXFuy
ue5IZ4dQzbG+lZ7CtyCS4NsmsXQINIB7P04ElJwybiqPIhHGViIJHUKZjZ1Q5CVbSgY77NUx35VW
4aCmpZJ6C6PM1zyhLbKsY7m2k8rFPpG6Wed1P271bsyuaI4mc1pYAll8wF5Hm9LnJpXKY91pWthb
NIu8kmJVJSqpYWdZjyLWlUdLS3kc0n70IqW2q62py+R6cG39UR/zuPPdrGquRWE2j5I2zl2Mdp9n
0NNbz4ZXWrVvUZtvvVGFPoPTONBRLUZdIX5uGrIKcy6Gn47bOkcDxwmyu/gM93tqDs8up9yZZmMm
foWs3hFNiuNG2uoYZbneXMdyMCI0yLtrqbKuX4FdC733Robz6BQkAVAhA4pE0PhY6Dax0MbCzbds
6L0yFF2mPIA+c1jxSnP9tnS0A4hBjdBoiuF26Ax2B0vUPRMAyyOrrYfQpI68d1uV7FG5tFZpW5fX
qlHop77u4qusGpzrPKVmVOXm91Y644m7qks2XcrSnWilEbgTL6x5oHlirjQRb3KmeHwFnS00put5
GSSqk/kliNA3dQ8Nd6MrizVrHbmJFUNbxbIYn4ZUHGVTtzhTKK9HStUn74qTPkFD9EEQd49w+GfV
aLCA4CQOWJK/5rwooq7m7mpAOe5QeCnzSaMad0adYcXdBiUPuOvrIfYEFG4Ttqmkob51sZ6dzKJU
j/1gQY7OreNdpnARmnnxmmjJO9EQYWBYC1J1PY8KiLmtQYeg35qxTUNwotz06lD6eanWh8YqHbB1
S+AQO5vJayQZ4UZTCPEA6+vXrAPyyOFplINkAV0Pw1TDcpyfpGtjWEG6pAowc55+f0OQOEA9EN2S
wLXP47OYSd7GsbzpIqYjZTtuuI+uXhR6wEGCi7vg08wQqOfDTc7Vh9QBbokpsmS8acMMKLMneWu8
jQc7GJoI8p4Ri6ydnUJ1JiIo/wTLeuSffeHz4WcvplSMyrQx24F7Yc3MyGFb0yCwtlBCcLa1baxr
tfpbodr5mLNsSVsVPRk0eWM4pxjAN9tNog8uy5+OwUdHYBZjn48w80hjL5Ylx6xEgLZe5dEMymeA
mEMPifDsh0vvoZTigyJtYdhpq/5KsZ2POkvrkVSickbGG5pGrtcE9uj9Ebj8f6f0F1AVfNjiyen9
7JX2afl//8/7R7f090/86Zc6v6I2hU5VxHMoT6H/Bvv9L7/U+hU0wZPGByoHONz/8kn1X6E6jPdc
daYkoaXjE3/6pM6vYPxEH+2kGgzq9km27W/4pPMz4UyO7aQAN/21c2IOhJVGTPryyooLH8pvSr4k
//o5c+ZCMOfzALOIEi6h2SnAKnToONXE4Dfa3i6VTbMonTnhBWcHfD7WzFaNmQmsumpHCACawOMj
35aJZQY2TdIrQt0U5Exghli17djdua5iByKl6bZgtXGfdlTxh5LWfmcTxVcqDXxKblsG0hbylOVG
HJpWZe0zuwMZR6mr2caj3LsnNV4CE1FflLvx+M2OW/0ESRsGvw0cNdLU67WWFujFqGodKtKkHiKZ
dF1gZBakngyQlTTMyo8aYO/Ehw8SB5CQVDamW6NClhS5ucmtkRyArGZ3SWOPvitrO2qoVEE31WX1
g24r7VE3s3YMegTtV8CHDDFqULL6wbPa+qnSksO1TXQAbjSjQrW+bXoDxBisIhBMVtUDBLz5jhEL
/V6OoA9mXxjPzpA0vgdSn5OjkfolJm41+ImhwuybLrFEROEU7YhtxVGuxvG3wi5o1Fo2wheV8uS2
pvXYB3LMjRRU8hXZN3orNm2ekwdFkfzYDoUVeeaogPioy/M3o1PyK3i9ee1Td7COrJbNc0ldyMb3
sX3ojN556QdcIp+kUF/SZWWu+UjHo+6kNMohSbYC70S9Rka1fdKsBnEP95wdZK7HnUhIsocgkCb8
KoH0lZ9m7rBrQN+2h8I3fSDwEXQfVBnqlhjSfh86tM2MCPGwFXaDVzZFArTXrBetVbpbAWKGAqqT
CkTWkrJ9IZ7ZPg+9VR5BoOTe6o2qg2CTykhP8rr1x7Kk30nieQfJNO9gsb55dRNkq/2KFLntw8ME
FtQ08kOtKcMet6T75grTCnMbVR+7YUrQGnh5KXBAj5Q01pVtjOqhVBIWaaIkq1xpvAD59nRN6fA2
mLlykpUOtbLUiv0B9uiI81xf5Yld3zRJC7eFleJ71nTmTgVF2k4TwCNLmaR7KWsQL3SQJym4aUc1
a/K1sC3xoxi0dpUia3SEbKixGpPivYBP/S3OlSrKeM9PxGiTtePG9oqpCTKpffYsFLkzRb5PhlKs
eGsbwcBI9oOXY75hFS9WRktShG+eEkKuMd6zGN5vomX2jlUmsLF6InE4Bu5o4KCoe/rudul46gWd
YK2Mj/vU4Vqk1qmybzMxPNSxGLZ8AIOirwGMs7b7jm10krWrxkzKu8JQrGxN7aoH0geox4OpAUXl
V7qQti8ZdQBKNLjcgq5OHIs+tn4qvdHflDxhu1In9QOxxRAU+dCegP5HD0csoe08JsYRwIR0q5SK
E/W5qZ66os1fUs5ggETDXYQrOZCIrRqbocbA+YqDWbSn3hQexG3awl2BERW6EVmjGVtQYBaFL1yh
RBlxYjQlW2AphjB8WWzjbpRH1hFyU9sjB6JXaMVKtEATKwVhQ+gUikcjr9Hsa6uxYhghbqCnxSua
yOmq6r3rXG/0S1NDIFvGAJVDd167rkGKz3zPHkw1UpTB3WvphFO3CxFHXUe7x17NzJ2pjPKOaqUM
WijJnYCUMpNpBUwZerHSPclUZutMpeQKtqO7H2TOwsRh45OeaTLM2hiRHk/HfVeNbqg0dtn6nd7F
O6O1aITGtfrUWQm6rElarAek0K/RtUnXbqV2+zbWjVVaNmDqzlrjETkO2y+qVobx0OYrFZWXED67
vqIe5yfbTEgEsHeMAErj26qQdG2MrvXKKSlCB6mClWLH6kqmVXxjKl67LnEtfGIyedIoa75ltcn2
IK5RDhnMkp90FA0Xk+30bXSMbzll+hUxCrLxaqQGxs5qb0wdMDLcGHe86iuVX5UggA0dh2YrT8/E
q+KNFrhmiXdjl4AM+hZpzFscRfueJWMXurUodiPi4SvCFcMKKgljFSAHY+ehqpL40DSjd+oHad3B
UzD2CZ+SwMbI+a3URn3Daa9GZTyYO4s4/arr+qzyByRCw7qv5csAEClKKS6FkhxHWmqtoazkBCMu
4B5NZ+y19AQQH5xC1DOlDALimZLdpD3pQ1VJqz0fkYca1XKMzCZLO2SqivRQUSW/NWgCXh2R5Whs
AHQ08QlwHV1kMkcZgwmNRgOsNL/1LEWkvhazPA+5oSfboXKT73Xj5o1fyiKv0NHgyWfFMdgJdSdt
zbnirCG2gntqaKXq+a2jDoecUWWXqk6xIy4zYx8i5OKKGWqPzAXxaBu5kzyuXo240yUSvq9U1GPk
5Fr1opoO+W7EtH3jwmbf9Qbm00wz8L6D3049jMhSbussdpDPMfgp8Ry2t3vPAaWc2pYvY6ZpU8xp
M81vaCIPOandVwO8bOhvSoDaDmMtlvfw0qpNrPblnaKBThVAW2PX8Vq77iA7DcRJLLU7poxoNOvb
7sAaQvfQT4q7QGRacdAhHlIEuckhRCWTGIadVKdUeO2tLNzsCsZ+uE9ATF34xBXdLmlAih1Kzy7e
aGFYWyspRBHKqmG3sQv+qVNSJeVNW5vNNeVufF95FOEuvizdoQTldIHldKBGsuv0uYUIIPUpgJFr
x8Se6TkRCeqnpbPmNdiKdZ02fuqNKLbA5XlHeCvvNKVwjk2BqqvfjyLej0nfv1KFZgfXdpsTMv5m
yOJG26h4zkNG+zbsbIE/M6Jxvspte6UIp9goIPs/ukTnoVOnfQj7ykJzcLmvswxEBZ3D14Jp2Baa
ac6hLdTK8HlnO0WkGB2wQqlt3NYSxaJolL0Xb7kyoLkNOAIUTvTMHPcg8ulvJLQyIDEEuvcjbShS
UYPbrWsIeFwRReK56jseZY3r1H6TN+YeVha/02bqlSp1BPy5LqPGs62gJHijSGmLLchtQOUDqa1k
B/Fk1WdDbvmFktvHuELnm1Gn7bOeQPWj4l158ljphIZUq53WKcmqSJrimReJfZPjGV8XIsn8JC7Q
WVA0ZO9KrwYJhTHiw2BKAZUpQzt5jpyMT9XSWjeJWj3kJjN2Y60xvtZLSyFR3vQlXhg2drhSQpgP
rob/aryYqYBikrH1Y7P2dq5VFi9O57rIzQz6mvHCvaPId+0YVI4pRAWF45uecDYAhTU3THGVY553
+S6x1QaNdHlrr1NLoW9lwkkELUxlk/UewXIk2drgPQiFpsYsajVd6BUj2xq4QyFVE29nuDAllHLt
KQeuDl20Ccz3COaGQEmMlPjgIB+O8ALHK88myVUZo8nL1pFvUdMM9SCQJ+2ECq9b2F72SDSQQIPB
XA1ytxpPqMvDavaaegKzQhraJm9uhCebgDdKuXMK090LPeH3RtPoK6Q30ZkfO+odMujmVY4qzRNX
4hZ55kobj8pA9GjANVm3rtUHHI1LT6oYyZUpE1ZBVa1RXr2C6KEVw8/0nfH/EXYly5HqbPaJiBAz
bJlyTqfTU9kbomyXQQwCCUlIPH0f/6vujo7ozV1Vua5JUvq+M2J0z7Z0acpeJOoswDPvvFR1u2hM
EpaPjrVjmW5qrTZUrr4Bj9XYC0QSF9Pmg4jFxLc9+w7jRR+6SP/QYRN9AJiL6ow6HUUCQ7sk/7wO
CuV1gcwoagRgeCac9xoDSiUc5Twb9CjcN7a2MOfPCzDqvklQUDrpG9kmhrE7sedALDwPIsC6aTyF
Z6QmT30WA1DrM9HHySMBgHfEILpd2n6erjGZGlWka7ve/In7xxoQfMGHdtz5qVQHGXFMdQGhf8OJ
8mJaOmayLubRRdNG06JtU/u9DYbSAuD93FfLOomDwt1+MHEzX5x1se9MaCStaoE00jF1cdKn+gwF
a3hbE9ohwNGdxF+fG6doBmfLBscuj2kzBsVQT+1uQ1oRvuIkLDrZIkqui381Jd1IMjaopVQLH8tQ
dcs+Eg79p2YfH+0SqUpHmqO4XajmixPezQXKkoM2n5qa54IYUy7xlviZF3f64K7Ke2g985gOXTcU
ol1oFXnTeHSi0UfApLuhmJ1/ESwVdnUekEUkimSMol0bLHXZJq186dOFQL9J+A/eXqL21m8EpLdb
IPxCLP7kIoVrbJ6QuLacatUhJl6LBQsemTuLGwe95Zp7YVmDhdDYONvt3bUJXas5VcMpVCFVJemb
+IV5dP1mXYCDnLmT/kMoc4KMYBp9iJJEL9ioJLLU09atks7GQcZtwr5jtfTwUOqlBTXRL/Ilqmty
TqgxzzB1mdsctVuFQRy9fW2DlxXLaLCz9UjLza/jyncFcjAbZ3VPIypQ7/USpX8F0lD3AjEqOx6b
+Ct1Em/OUcf6e+s382PcoIKTYQu4jGNfQyyZqOYsol9cFhVqVzR2RejFSCEGTRT/h9yB4brBAgbf
Z/8zWm5z8FKmjLaZF3bV7O4w2u56NFIUEVoH4K5mcsh6y/3csVK+iWVwD2G6mXxxw7bP0u3vmM48
D2F3KYKekvcZWpcSaiVbSBJcDfXf/XntMFzE1Mf9K+j6DyIctXeRfa8yRghTR9ft6jye6xExGLOL
KZBY7V/9wQ3/cE91MmNiU18Su+GjN8T+iWgxHhCqahvcJlNU1Dio/6xDLc5joKcvqEbppYfiAFqQ
eT2nVpM7933GoHUfoldvJemlx0aNaZLMp5Ql42X+PV5yOYSgDjFujQ8Lr9EOGKcyyjrGYzwcryO5
EMo8LakzeQVKpu3Xyh0KXidIb+OIIzwbbNhBLdFP6T6IhV4u29KvMKI7NdZ/WW9XyRcHu5cFK+c7
HcH3MUnvEydOQVM256sj6iN4iAkfKadfzuSHr8LQeuetaNHIhhU/wozC23mhnEt8QBvoTeugTpuO
RTuNwUGnnCMzew3fY28KrxgHpwW04ww/r4JiHPK7QWlEF/EIb0gbx3uBu/azYT7fMrXM9pM1v+dw
sGFoAkElAy/DCzfcDd8SB3bYtZdvSBMw/Y7AXasO9ToznnVm002xBrOb7I1DZ5F3omXubRgn+o8x
7MpiG9rkb8zDJWuS4KcZBux3prk4Ohgq5XdtBpUPzKNL0B3FEH+xHmEidYyX0Q2brgg5/btG5M8a
sn9WB3D5bh9m8vCN8kspkVG3rT8Iw30X2NmdUO64y86YTZ47oGQSUcYiMVhJbT3A99vc19rdCUUK
sNS7kGG8UuH4JlbsYrB4rHuLaPoMoT/F1KNwbKQ4YRy9fQfQjuVtsrWFWgYscG78NzStKOJIXyKj
jjCXPw9j011qJdAe14EHJJ6ZSxTKtmcK1TvWVEQE2QXpaeuKFaK2NvOxcp6gp57xhpF/g9/RHULq
31zVzFkwtG3Z21ZU/RAl2bZFJsPM8MEc/Nab8mieJtsPDbDdBJoVojcb7CIb+v88HG61KdomrOae
PMTt9IJ44GJt0twL6kq77KgM34+gB8PZHAZfVLHkZatwIEfpvcEEWvfAcxREuVSZtoKw66qkOc9x
2hfSG+TZgfXgamZyrJUEpoH15lmqiFbjyj90EJpPPbcr3CxzUxAzXXH24wZetHiSFsOkUlHy1zpB
e4gT46IxKGGXxQFe6gEfzOxvm6XncgZwaQsy2RoG6CQGGW6RGNLr5MU1MTZqPninuFmjXQowLXdr
SB9n3vECGh8USsQMnqe+A1lHkIw3RSE/QYI3V3xNnTJK4qde48KUFOrXVZpo7zG6PZuwvdhR61La
bsHobhYgilt7RNw3UocSMR1TMm1XfLo/3tCLI6aptZKUsJ2q/TTXEDpWwAtgNEjnZ1SagKAX4Y7h
Ss19K5qMxQL+dOcTBht9IAFXheYLjkdkYGfjOD4DxTIZ8zGuKM5ReZh4325H3lyMbhltAjSXprHN
eEKgOfPMeMCp6hfEhfczCgZQSKT7krFsM6gh/vh0eU/G9GOy4+m3ehCICU+y0UailJQKjELdnPOa
/EHEDzY30c6Z9OwTRn5epXwLC6AF4cV2CSu2NkHw74LLBBBbWvktv6YD/YNJArkUHg/LldK+hB2n
34H5ZWXPTAqQQqn9nE5gowdEBurGf3TFjM2lbd5dzm++K/1iYivJ+jEV2NWcfhc5zlCJUCe7AWXP
rzChqxOmpjFvxzg6mWbq9p1xbtjooGxSoyxpEn30UYBXLYiQ44AMusOwjlO+NWaCYXV77z1Zah5f
3GnKKebNquXeS834Cpcf8tSmcX5aObvFSw0kJ73b0EeyVKQfa6jRnKB+aZXctwy7FvNpNYwQXvjS
vmjp3fXY/oFe7EBT821QjJkn4/RmCRQUizV9RrvuZ0X5u6Po/vfvbqv+m6z+nCFu9MFM3VFL9eWz
qdS9s1s8dGXZgiDTPoulwGGizqOWu41Mz9EkL6I2eucMzZ1JHO0N2fmxzsTi7kHQvw6dU7G2q6wz
93us0ZWgaTbNwKoCzGKIPrgLS/cQwlw6Ce0QyO/ZwLEhuhIz4cOAqIvmt/gakgQdBAPAMryRpGvi
LInZm7WYg+mkz22SFsP8GbcoEdBus1NtcBJc7nER7GbPAteM5Vs9o1G3DuOdO9IeQMI8uvdIyaOp
w4M/WCyQY1s6EaVlV68nSdVx4+EhwGKqY2jTxaRfg3DBNDimeleHETaZSOJugwKB1qSws7tnyffW
xid3Q7SBwgadE+V8YI68hEk6lFsXExxH8rXZ0gYoUdNmWy2bXS3sa82at7p2npsOowu8/WAHNtUX
jofDVgn3p19wm9jwivbPyumRHdFBVwAR0Wdv0zLBMccd3ylZMn+7iShgynkhvfrn8u1jnpHtO47O
Nek3PGT1ZCSy0SZ53mj7PoW9zQIOLbZPdyZVbrYIAgQiGfB964opWIsBG/Q2wu4XOpNTQDX/lq5N
gtzn+pKmulSOAcbvFohN/TsAzlwAOCROj0lC8YffvUX2yd+2S6uYQjEQ6ToDVvAXuoAySeSfxfd2
buS8uBIfrm4mF+gVZmwX3Sv4AfIF79aSTd1MsslYKO1gfnFnjHPINpy1RFSyWT5dGb3WDp+zqA5u
S4C/8OtxrSbfv4aS3VSAu56Ui/bfIfrO0QX+5C2/NFCb+UlTyACtQ44LIRHOE12uTXxUPYDno/C8
wqubh2Dqfw+A7p82dXB0VXsLJ/tQe7WHL3637IKY4olEVymcU7j6+1UEOwgOjvKX0iBzaVJ+DT12
2gw9ztCGuJ3+vUWeGIyaXmyKJNaPI4CFlhIsaEt3drf4GQ2cl3WjjxSr9ErJIZq991C0YLB+W47n
rtziwVYtBRePwUHUFKFw6UtPgG7EY2EaWiSa7hERkXmAhtR3tF3X5pEOP8GKqIF63o1dDHAGKwT+
uBBIXEAR1Mu8rjGs1HECMWNbxHCY1j16GYWrZ8A0pCK9yZtxeuhlclZulMdgNDos9ad5vC3RsE9t
Xdj4wIxbushvSoMnXm/VND6b2mCE+0OtV7oEbL64JLD1ZNhJcQ704upG5rAGyIKjSSFmVdlN7WV8
RdLK8zStFU6ZLBDOf0x+vfdiwrFYk+EZmBH2s2UH+fVTLRfEX8DQQeK8873HKAqgMIU4A7SXsDvb
QVGGpkzpevfOM68GgTIKalvA8CBc5FWyKPfJUqLYudi4dzKAL3BU2qx2dA6x3Nfi0QIgSCl6SPGS
U1cj5BznZRPwUhAPpbymMBNCs9sb/bW9x3GZ9ni9E/sAJfgOV/EjklwzxBj8ga3nMC3ihMSJV+UG
1dh1OYGN1iZmPypMaNgpbemvd98XT1Hflm2Lrq90e0ygFEq7Ke84OTu9rbE6BiX09Srr3eYEnig3
/XJcGoUfs1QWw3mGfeowEj0B02NFvD5RB4NLDFQvYxT/KoKiMt2Lt21EvXBaY0/hb70dPkwTvskG
2cd9f3I8/YCY2GM7Bn4+x/PJIFokMCRPENFBEbVud2LcS0PRVI0xBA4Tb0/Wvwr+sCZ4VwsmrrcB
QAjKFDKj7h10iqNbYJAveQMVi8ChMMMZiGcImdzBk/yqGnFb68q49MBjAawmfXZo+Bm26ZvEYp3x
etqFHQQoG0Otyuo+KT+5WtO+WAScplg+XI5uC92TU+0gfG/qz7V0nydM7n46njFglwgieItxxYz4
ZdE6upTgwh49FN3i2i0gRnxsNhwUoSk8M+y5rS/Scx7E9qPVemoFf+wavjNbk4E8wWEXnRBPDZwr
Gc9D3VBctexRh8NthpCbdC4AFZzQo3vdkvTwOylwCxqhR2DWCteFF9JXbV38tiD9pPtNOJablIly
4W7FgJrjlwQBOiT7xk3yER+wjdc6Gyg/BEinxuWDYUaxUyywqdu+sr5XrSR+I8vyubr8Mi9jlMVC
PG0ER/EMxWSYqLY0VgMDBDeymLYM2gXslV9NGKCbkVR82Q5iss8jHPIyeku3w8YAXwmZ9TOsDNE3
ulgKP1GFG0+4RhuEec6FCbHdjYDtqHrzHDybvsv1fNUE5PfyvTJVbn3zxtv+2sbprcYfTAT+M4Cl
svQFSopC1R+Stc+9NJVJ2L7xu1uvo9ybhk9H1tjX66rhNXgdvEndCsIgkbYcnfqdzu15S+0p2KYr
2OadMqSga1dF2NMWkr4SGMg231TucsOXbt8HDhZ22BdVdOcJnsUGG2dDS4VMrBsxLqA/v70NEX2Y
NiT3dHL58tclysIF/DRdoAXsHHSAYWh/xgZTkpbeOkI4jprp0zYzkMQGIxYYCob/OA+trL9l7D6v
MA+PON6x+/bZmESvXQi4c8U/19Lu0R3dU7h4hy0G0IAGiRqctoJQbmz9L18PufJ4FszA7ZzwOI3s
4qr1CaEaJUGGXT1xVPnEANYxVqwmfIa48hvkYgzhINRaDqcR8MAOerbor7IQukVdck2BKe8CZ0bu
/wBbfWfcF/RYOBXW4ug98lzoGqJwPHQM8iF8UPTg1yH2deno9ItztAJ1XnRFQNtuC5BYEw5b9FRj
HMe4FmBp3T6XuvfLHmBaZma3hIU6zQZsyXXSXd25XtBa1WB2w9d+2KYvPkv81rYK57q0nSpgC8Ee
gNfDpbWbMTN+6DS9t4n3Slb5gp5t1AVCCu2LO3SKRbckd2o4iK5gjHKRNp+QNr7BSYS4YOQ1Gvmn
Zl8aAV5d2j80gH8QI3ZCQ/wucSOUNGkNlfVrGuHk8Z2jodvPkuD4qbd9qPjJmf1TjTvIui5WlwaD
IBYIzOZyZkCVlJ8DZSxBix4weGCrTrfubWzTooN7W87kYAjAeacNwa8g81k2ebgofFCOlwHt24vO
HLfOuwIXTFG5gAGw8FdTUEQutk4FwBUrroNi+ad0mbHezNnayf1/4H4DFzBudyDTe4Lrm4QQfE/I
uBrjfPHHnXAJUPPg5OFFjWsHr4ufZAb2sYhl6bJcUVBVCOiJR6crw2jMlB2KVhxZAh0y6IdgnYHZ
PLPfUoEmOhPzORkUXyDZUyPegsouqzEUMfs1mj89kPvU3wEUAWvxBc115s2yUFF4YNBZCPc+WZGP
PsZaoGCFif8ttfwauhcWnOcOZ3AcltLpQUXe4uh7JX+9+eYFTsbwZurxhcsidZtiQYiv4ce5OY0x
kMTV5khmzaWuJLAnTk4LNrUOhb5to18jxJPWGvCzMTsoYACPfw7t24SnhLA1udI9CbxdmkzZMI+Y
ND8DbdBy/oYoIUg58YgN9ED+0zyUzlRnXeo+aAOmzM54kJWYz3qSuzU02dS/jBPAlKXahqaYQoyE
5STBq4uldMatdFuLcixoNrlX6AW8ml4lbJB4deMZrQIEOqX3LYSiIngJZr6PcGYIiloyvFwb1D4M
JYfwseR1KPa/8BOkpRkE2jnYeDzuj6i5t+5lDM8hUki3xOY9CFoUO+XD4DwG/obN4g5Jbd6pnZo7
SAuEh5tjKZl8XDFIYxDIxzl+ILivCHywMWpTO6HR+oUTvY72BMJ+qLQtCTPYk4omqhiqMSX7+OV7
0XCB3qVnWVPEPsKWhcW9PpNmjxa+eHtehheyFXVwicdlH5OrN7zSGTNKim92mzN4bJFYGwe4z05M
XDTiPp3rNJxGYTPHjnixHiS/yQS4fhEEDx4tcU4RLBZwgkCihA9//BLONeyP6UyvNJpygzh3n8yF
q5KiM6xg4qXeXkL/LdnOpP5sl/YMxQN0LEHmeCi0J7yADQD7LJox/mKORCJ7fRLRy1a3xcwvLZo6
hgXRvWt4mp2LY3yMAv/iWCIQnOQjiBkZb1U7X3T9EwbQGax9icMuj5GXT8I24/xSA8Yw4Zxr+qiQ
+I5tJkuC7mKb4LgkuF5+D5HtFsHyuC4PPPgGtAc11ZyP9UOqPv1JVb4/lvWaFqpHHv3SHVM84dhn
ewq7xrjVWeD+xW29h8Wg4onKAqiapwb6Am6vngfrEyoxj0aaQ5RABEIRGEieU6BsBvFVEgxh63y4
o0Kre38LG5En9bNVOJraNvf8b9qSMloQUn/R67v1BGaD4cDqI5RaaFQalrcmCCu2YTtMacmxAcuW
FrMm+JL2JfW3I2Q5KMpxfgcf9IEgfMQn5Ub7qqdyj36NjEfJYyjw8YZxCXAB0O4jtCD5AlY2ED98
W84rvgA4oPegCIqNmdPmqAxCuNx3UEwH8XUbB9gB21Ng/bsg0PJABRgxVijH2a8G4Zmof9BqumKp
KRKnPch1OUTx/LEG9z7BbTV+pc0MXn7YxQPemt6Rj04afU6Oeej94bB4HHQ/mnwlHasu1q/DGoM7
jl5hFSAZKGWg/u6VMbx4c+OwjIZsH7UL+DSEI0iTc+g50awGngA0N9CDvrBBeHcxzLBQnHshoGMP
IZfpUOqAicwHuss87y8SVrExEuwd2LPBZ43INqPbVkIwN0PTXsz18CBd+WAD/CQRLjYLEZ84q+AY
y/TCE6zAnOmvuJufYV35muPmAKQKgkQy7zfMEDhmsm0MekDosBgO3Tn23MtK6EU2zWM6D1DFwchQ
0mX8A/XXi7YjFO7hp+m8nOlw721TbvW6h3GnVDWE+l1QBb+bgwtMzsNQwxhFRia4BidkP2k/nXFT
HRrl3AcgLNptx1vkIkC5ZVgTYxHiXmzSPwQ3RW4HIW9Kc9wRqv1hDpsuswFr6Tb1YUVSmYPNMl+T
5NqtKLkJbG0zsW5u7piAovameY5HvpuHVuJ0AEaCuL2yFnTadYN4HRW9ihHIwpJiedaje7ROggHL
h64EcGicQ9H42NXjE/BrXho6/hlHH1CSAsaRgIPcAvdxdRF+3EIKmXXNUHpwcuTdAl4cSWu8EgEb
jgtWvswqfoR0E5WP6XQjDVR/TmB3aVx/OwQBTcxVXo5qWbOHzh+G/AjvT5tq/9AAuQT7McbPbtoN
h35dPkO1IcUnDX6ogNifw1ySB2v4Znr33tn6Ooj21lr13iGcDiN4WsCSwot64egO9OR9TvGV5NBe
fI6zo+9sPKUNP2JH+HYtLswRPM2+CzTBwWkHN4+b6RV+K36kUSghuxAew6E1uSUY1fdId7Ci0r2M
oOzpoW9kuwWw83sXzPSFe3UPfNZT6dlnPrgmksyXkUsMovA6qXsKbctV17ijIvjIDtyHRiAAhDcv
ugLy+alsN+38Xrx33FF5u7Lb6EFUsa5IRwjDD9Mud7A7J78LRVnX6rC4QDUWqO3MtM1ZEq0VONPn
YTIAULHkodRwNyTzsxpDXciwrzTzTk7P9+HQHNncrKVG7dPk4bl3yAq0w6UJ1zN8MVVaqyocSCEH
gPdLD5B2+qXc3VxN64dsFhyWq9qj87ZwETeQszH5xK53a5T+9P3oJsE36dEBnzkfXajX1LRA4aOQ
DUNjs8f0Va6teY4DEEehD5GtvzMhLZRQhw3ZtiCp2XEe5XnWQAGhisxIb8OMLGPBLCDFbvgIPZiH
AhfJ/H2P18EBAR7/ir4+wJMfB2xPsWV1PnhNKRf0O+ND5QH/iWd1hbLgFsX1FYgVaBTfOTjaf2gt
+lw7+cUDsmdB/bkk7RPj0Snu/T0L2b2x6cH1yYNikCUybDLu1gEp9o/wUeUy6XysxlM5qeQatGoH
dKzqAGcR874C5oWZK7dJeyX0lwP0/i4wHFq1ndBGlCUpBrQIf7TtH9Pln5P+CRsQRGyZsGUg4Haq
d7FIyrjn37NkDxguStnG+2jgF9+QCl/90mfdj2jNw9r4H5bFJ+2FD62zvLsjcXfSkqKmgXPzaYI6
rM7DDRaf+doqEBDqz6SnJ49xmNf8v00qNQyUM4Sd0TqfgIYlcVYPokFfil1sAtIwmJCsuoYxQeop
Ae4BhTRiwkIIgw5kc+MKoktVBWhNmM5+yMBUNAoKr109qPQHUhwX5TJgpdxMJhu5Ba1BkgWZY2fX
9C1GNtwDmJaBZk976Lk3cP+1hCDBetGEBxXCSySC1B6g2XBfBCKvgXxPDexj04oHNujhZaihVCVM
wPyfeFibpFDeBQNgck4HHkHBBj641HZOKe5aRqGVc617dRT4nxoKDZBIc5+e60W7Y9b5zTZkE3Ob
G4d9sgrZsJReMnbY9Bf5QMA8eiVUF+0/rNT9FVsL++EeNzqDhsp9wMQU496EK7QnKSRYSG1zDs08
xTn85V5hZRDsRh9UQwyrWDkz1Z2Stvc/t2S0x1QG8Z9fvbCLbY2aq4xClG3OXaIvjcTHCD0e4tjE
Cvqdgdl6AsxtD4RgxomUj0lAjWOhe4ytSzAuThYHQfDIBkneUsrE2YH2qQgk848N3UBxJ0JHRQ8Z
4TE04H0tT3HAghd78nVgduvaECxAnj8hDIaDI4VqkBcdS8xnBF33Ld5ierS8n+ecQAD4d+IYYdFx
1WOCayHMMjDnAjbUSw0iRHjA5OOW+5dB+cudrZ4BGBjV3yMx242RLoKYZpxYsEvW0K2zEMZKz993
esSo5YR6us+b0IiE9fyTmJgQ+ya1UICm67x3Y63PPaRIZb94w534B2axldRgz0IUFr64/QZSKNjs
cTAKEL6DDtFVaMCjSNxvMxqkzSMRnjgxyexuRDpBBUpr5cUa6fQb7RPTMeJQ6jkMcSQb/j/eXG0A
MI2IpoZUFVlXHbHQYjH+L6g9e5rhHNjXdhbA8OMhufk+5gUxSCS2QCRjLhGNQ0jjGhex2Ntyr/2J
PQ/4DIt1bJ0HmPDESQJUO0/sV98Sx81+TCTKD90ai3EDsVer3e2pdbuwQBc8PU6ztBXhC/qxMXw6
O7v6CsPeGnwlq4IqbEv1w7Qu41uAr0IAlTjdjnxZC6Em71FynmCgGOOTYK6u+rVZaNmgMQ19MUO8
0tzMXQiVaxK0VThifrc+9RHKOm3xT+gFEL4NRP8b6ep/2oRQnU/RCA9vGDBbclcXkUNIMVIXWsS6
9j5kYMMV6FkIVdLwS8PyZD2q1Wy7xJHmlUw2KWfHeFix1+nIIQq+zxDvQDuHFzproWZ6lsxpi853
olO69PErSNALbIFI0kZUZNa2xJ5XHkaVQCbJJQD9esdjDYDYOQBxgilaim6gSd6nRJaz8qJ/EPfN
h0CByN1YHZ2WFta3ZBJ8r2sZvjqUuvcZ27OXjeg/eQ/8BbIQ1QdP8+i9SQ9K4Sxiobz5qRHl3Mnx
MLjaO4S+rTtIJZrhDuYG5AdbG4DXMWhbuuBMx/WF/KMZ7iSApz3ACoj1YKOd6YKxnDROugskvL2/
OYmlUr+VcSydNZT4Kekr6Km2n8nUqBdQLlASiHrOHWKNXcQ7TPGjP0LtY8JFfyIq3tvDGkH+Kc7k
s2oB5yY+3KNdp/i9JWC29LqmH6sl6R05X25Rg+4Deh8R+t64VnvlttXi9xBmyx2TIP320m07Io7o
2OilIONuS/vtDhYAV9tURzZrBIzPFBgZBdmvcUlMxIPwD+D/3nWmdzpsYNhhMoFH2Yvbvayb9AMG
shADvV9vGJaS7sGurTyHTsQujg9KlYL2gjRfqqsrXRCCCTQ11QS3b9kC3SFaKwhRWRSfu6nBD0dq
KxAqYLZAXLWZxgFPJdzyUEiMji6cATmEcv27Wev5TqVxHty2wSZjgQFWawNiEI+IqCOjCwSKKjHP
TZOEP4uYUffde9NN10kzQJgWQCPhoGAcXqmFeaWH3gIGZB8uuEJ0tH+dxcSPYG3ix5QK8zq5sp4L
bFT8kHjWeXLVYA+r9kUZpTwBPq8tlAbLuIHgQNZAuSSUf0zwq+wMvlN/gIf2GONGowfQQPFvMwik
3ngpY/XScBK/1gOjbxKSXlyWHLtH0Axx6ZqobODbrUMNeZjtSP2Nm0sVPoRazz1yIyCEEvbotd68
xweKlKXIgRsYPvrSwYuRxyugdMP6vvQxbd+nuZFVvUz2zGjaQlHnQf+csUlTPydxwpaqw772Jlqv
O8RQCWPEatcSRznAiRBgegTHyUPrtrz4b67D/8NYCsPg/3R4uvDyoYQX8Zu/mbP/iQb6b2ZdVyJe
KSLiaNSGWOpmCSu4DkQe95P4f/La/P+Z1wYzKaI20UiDBEyMs0nwv4veqIS3I+miI7IWqmbfw4OV
4x5Ct9hWBLAGo+MEjHAuPoP/Yu88lhvXsm37Ky9uHxXwpvE6MPSkKFEu1UGklJnw3uPr72CeiiiJ
0kvevO1XUXE6p1Qg3Mbaa805pts7fB/cneANC20TEKNgB4vOsYpdtZqervqVv/xdhJ/idieZkSxN
LtG7S9BDA02M6Py7uOB2iKt23OJNWiqe8O3awfRLc+P5IhDbdk6a1EjM/eTFxtSSGobAd3HwT5Wq
1G+Jwhvrq49hFmU3VCXnXYreOAliv1U/9dOSbtImjQQaYsD/vKRlV6mkKm09CypN3vREa4gyPU5/
mGjWoler44R1I2J2NLbqD11TNvIMN7sv2yec4IsuH1exQJ3RNeINnzh9qSj+c6X266arkaMojy1M
1uUoqHeFqlUeOm+RxS79mc3jG3tm+QlAB3ColGFzLOIgm+HACUH+Wle0TUkA2ihNCtYBBumAO1IQ
ZlxgzZOuD6GTSv4eUX/0QnDGegRTaDeMYGxr4q00w6o9hrgjvUZrf5fRLyIzrz8/719df1WU6M+C
e1HVT3hbsc6CcEQ4L5vwSPqqvOU3qm7X1+pzifjpykMvf/VwqbKk8xrB+tQvCXZ+Tfi72IfbCP0L
wF7Eeuw2w6WvE8MRzipuLxq9Ttj17c7qlPZebMLcnSo9oq2Tdy7LC2LMupJuA8gX90EdVTdjzccn
q2P1BzSNfCniLnP1WE0Waq6M18BLZ7PtBwc4zyucaKLcOAfZsi7MuPR7EDLDgEAnV3nFLDAToImA
KYKc7l5inxgGUbIc4pwpUTP7BenBBv4vXH8UQ10r/hKSNL/iSv/qHkK5kjTQgJIqX75DujwRS59o
GzRk8YOuidPoxGMlkJPejuzoS7V4/PNDc2l5Pr+0BkhN3cAvDOTqghfsz2OpNZW2GZXotvGLV00K
pX+M8B/gTP/nHenni3X4wyHOz9G7RUjTBobGhbbBbbVW+z1VJoyOaxFBnykC5xOBZqQavPW68pv6
+P4osp6gvdY32S8aBcdkOzyA3LA7V13kh+C+WiNF2lRPf754v6P4Lh+h9we98FhPmgbpVtE3dYtx
VeqSF4aTL1lVrPM67iGBRydziFcmBkj8GsHDn4/+5XV9d8bnf//ujCnrpSgW9A3UELvL76b0Qa6v
nOD5+3B5fiZLrCJJGpf18hNKBpAwMvfdaNJjUt0lTeel7A4kEd7Q34VT/vMJNSG8iXypztlCZzv7
u7ORK7+nVDA2U3Bv+j+0YpmhV/jzBfv9cz+dDvULQRIg+iTt4o2fOike1dLYyLfhUX38BzKhLAlN
ZV/+P6Atf/VMWpoFQk6T9S+iU/JBCaTOD7fSSX8xQbvFruDk2zB2+Ko07uDmXr5kqMPA8MqJfiQ6
/r6YHw588VxiT5IaAKM4qO3EdPxbf6k65zjfaJmv0seESVZq86l1MpeO45XX/YtnxtJlg6JLJHsR
H+bHG6mym4FNFm9pEeSiU2aJsBu1YN7hS1Nx3oDPeRX71L/CsPy8jrGAyYCzTI2nCID3x6OmOJzA
usZbzSqGo2BhyApGU3z983X9fFmh0xLBwwJjqop8WeYpYGwkoTU2fJz6hd5gLuyKcUydthCSVao3
TYGgX0JUNA3J7Z8P/Zl0IxNnYLFP0Li08EgvLuswtq00KdJWrofB0xp9XnddNbsTBs8nOW/lb1gY
upJNlIWKDpCm5nRNXi7KgeJ3yHPrdOX3fFp9fv8eU6ZzTxX9KfMyBF9KWdZuUYWxmaUNhj/bjTzL
UW2Cv7IFw9+4d7vX+cqN/nQPOC47P0mydDgi3O6PN9pky2/5sbLtx9anIUfyzNBlwV4TiV2ozUkv
3arus9XAuOPKLbggjPNWnQ8N7pavmayAbLxYogr8Q7+XqNaVEOq6Cx+YPyW1z1T8OWBgacOn2CeL
cjP/pJPn/vmCf3W9wZLpmsUiKfOEfTzv2Mi6zOT+FxkkgYKZXorX8eHPx5DPb8mHBVLWfr+1TIsJ
O5EvS7pQK1pDHsWtxXYHc95osN7rKhZGy/cYRbUrEleq9dBJbGPoxNvmULaoF/zA7UuhXA7FWLsT
xCenlBr5Nk60cYsXrlhUIQVfVcjKQxOOCH9L7N3XHsgvf/tv5qQmydonSriU6oxyDW071RXuakuL
bwskOafEkFOPb0JOqI/eMCLJaDChnnH6lNnDIDTzlYv4xQOqiboi0UfVRdLOLl5UWSqnqe2ULc08
UwRMSAkud/DRfYrNbRtUdPwmJqcrNcv0K+Exyqfykfun6DQiVclkK/CbCfPuIyqUxtQptO3QKucr
zOHPczM2e6tKRhv0zEG12Poy3WJY3uhMCigpE7GkrTyZv0KcePaQKmxhw9FYlnqGIUiBeVq169CP
H2CuBw7wmtxR+hyTYh4y3FCffBqwMVt9lB7KS9Cemw8qI7kmJCKc8IvMZleCvmLOO4b8zFINWKCo
+ubFn5/c35ubyycXApDGWeNX/sSkztK8EaJe22LnRXVthjC4VLG75RIZi9Do/SWdogzhfsTvr1PB
7dumBJItG/Jqqmfd687TRBTBSLx8+HVSqMzrKez+uhb+fYP+8zPPD8+7G6TlkhjpvbFNKn+nqszR
BdJyK+saMVv7YrXgQfjPcS6WqiFTUr/TlK0hdOiao8OAuXLJVw0J/8z+1op+KdjkcTLJT1NIuuJc
ZsjA6u9V1bV2reWFrfnYXkfxCeHAK+28V7kb14JZ3/WRhI9Xbh4pPu8jFCxMTdBZQ9JAdqg++JPZ
/4AAp7uipXxXAqVx8KpjgQTw7Jv+Wj7Pfa0xPIxpuOxka2vx/8HkJfgllNj48/lJ77KFhe3Tbov8
GffZEQnHLrLYz9OGcgrcB85U4uszwV4mADmewwLLBVyd5sp++nO5yM0C7k/rCOk7ZenFkisXIa0l
WsphntPQiFNYhkk2oa4ug9qFO7Jras0mrSlwpCKcPH0CQSjPSbXtxEx2IyG5mhD51W19/4vO7/+7
x2duwjqJFWOr05Sr8dInpbDWhW9/fpe+OAhcYP5zTgg5r/QfDyIX1TzmkrVtEnAq50Q31MyT9fDn
g3x1cQ0WSYlvKRBw7fen6N2pBErQS0kd7s6tKclNXaukdqArsJBJPmFsda0s/WJZ/nC8i10okeqz
ECoWu33VzYbxKRXR9+myazG4wHC4xFZ9JZFE+eKLxNmJOoWDIfJJvXgJO1rUpkUXXrmhfaw8IxfU
MA5oDe2RUfXOtO5sWXrxmMF150tbOekWEZZGZhTjg2e0G0gKdiEZJkRbwIJu9+XSdP58Gz4V6+yD
wG8YQIBkIhguP1Yl9OxzaNdulLEpYTedgWoBo7F2ltqlOCYacxV3gXHlynx+wvgyGqZFpU7PgfbD
xycsRyMQGWqyQ8Jjm+k2MbxB+ev9pPzxGBcrbZv3qTooyo7Oh7lC7xyzck31Kpd7YfXna/jl2Zyj
18VzdfZp6yHPbRXLM9ewVMMdwNhhI46h/8g7Kvz13eKceJigvxNSBBb843WLWnGMgiTZSTIHSpFw
d9kKJ7onCsJWEsT135+XwpMLOpoZ+ufHt9Z9BtjJzmqbpTwqqHX0dZtEV/aqX109fHNUm8xQQUFf
PAtBXEU5M6Yd0vyeuVJroOLLOlxxobz88/lIn99HeNY0ktkmmpqhXl6+rLYEaSjlXaqmAcniiWbc
DhjHNxVaoK1gtMNRxJyzoPks2nLFWNOKGiyu6PWvPDGfGwM8nOcQJiCDXGC2yR9vZA4wLO/PJJ/e
bLYoXhUXKHJ7E1qkZ+LiQM2bWfpJD81u0w5NAYhMhAudMW8chx7HgtoA3vXV1O3E2aK3Xf4vvn3E
kyo6CWL8TBl/08dfqMA0toRx3GETXkrs67BHLQG0LcfDOVi7uHZBAEhebDw4HM2fM92RBfOyd10x
E2edojBtWmVlKFX6TSiD6AXPBiHFI0qO70IbpntNjcfD3A/lQ9rE9DCuPCDnk/pYROqiQSfbgFnP
Py/3lrgHVH8I+K571eMLEBekD41z3tPWXnB0/HShLs5BCteSx754BRgecZV5IIzP+0pl1gKT4dxe
T1teZ9y+sr4OKv3K4vFFicwkn8aXqks0EsTL3rIZN7qk9RJLlI8kTiBf5KWRlWBvIVAg5iYthV2Y
yeN6NFWE1Hyxd7qemGtstPPRqNXglZaIShIvM/KhRNLWV5qZ2G2DYOHKjfjqgvAkcMMlsgoYZXx8
+HRzlJsEZjtEkjcmwDWYRb/0kL38m9H6/2xNn6Gil3eca/KfI11UBbnamDl6rZ0ZwJ8nTTVHtynn
dkmljGJegsmX1f7Cj/qbvgvdKcPFMw7d0U/7vQKpB9t4c8pViCBjPPYOo49hIRvdaM+l/NokOM87
NSyWKWQ+N7faY151SwW2mC2k1SKNrE0+Kk/YQeEElLzkI7N+CcRfoPIPvUlfifjaaPnwGobNETnf
qogxwCimdM9zBAhtxgISFqltSN0qD/sjM8r7KhQOZIOMNpQwFjnLp9mHM8ueASTLKBg9qDHYO8Ah
Ye0wVnIxboxRH392bBG8SZVeGdOVy+RsTA+D7sc4DrPXGXghC2lYA7KfXUOWg4VfBvvMqO9UMwZr
li3EGip9w5bDYzh3ZXN37SZd7KiNviXpzDR2KvSXRwSvXG3omPc6bKQrhcmnLiI9PVXkU8cwgWRN
/eLBy6uw6OYy3Eca/JigyO/KMXj+8yJjfn7iNFUiAZo5BfXC5RY9N4FZM6fbd5IlEGQwYd+YByFc
FFKU3NKtw3k49lr7vSsFrG1Xjn0uEC4WOI0WicZeRoSW+6norgIjGdJoT3dmrRktSsh4M5SG0zHL
15M3AJcAS8SFha7OEpqFX3delJAsjn8GwaqNfZhghcnRhj1V4WIwhpVSv1De2/I4rEzxbrLgWaaQ
p1p07SpMLgXK1wQKpMGxzhtWSA3OZOGEhSjB8zALS1Honn0jfAvUs8Nn0vaZX+z6HhFGmT0G4STj
phzuhLLYK2m9mGN9lwpxRY8CMfXsGJOxD88utKZ3EEbdsbItI/a11mg6QXzbwzOIdpmBOBL/dLHL
M9xFc+sMGf9ziY7EFNv0rGxBBEhIUpZ4O+Tf1fk4qOrCyn8OXbcJILwk/WjrjKGreUDEpPFSV8pP
KYlvrAK0aj7vhMAMOJ1hurJkf27nsIVnqqXzuPDfy6yWMgL/CHkQL0WyE+UzlT30/BS3lPJ3obnn
1iZHsojkMMmGQTdxfgXf7caUswtuNGIoYGciQSBHpwBojxdPWukFUVq+XHkQv3gOz7B0Pkfnevay
usgLdhfzkJKcZ6R3lqELL0Y48lHS08D6ZhGj+ICrwno2EW9eGxR+sZhQBYomhTQvgHHZxB0bogvw
be9NEUX1nDpz/5rHlffn8/vyIGxw8CRwbSHxfrycUW7Iw5DGe0mvBIiXptl9F5lQ0BKHz/m/qKBB
IilUtDJr16fOcJv4ihyN4R6wpd3ijROC2za61gs5fwgvVg7SF+nzUzyc5TSXZyQQnDtPxk6+Zfqw
kFZ4Lxz/9D+bIH3RG9A/HOziq0xlZpCqoO/MmYNF8rEVdC9u52WQIU011U1ghYA3u4dIZu8zyEc9
UG66GYPb399FOOWoA84LNbDyj3eRqUqRYynfD9F5pRlWWUwiYXptm0UE9hfXlkpHQTeDUke/vLYg
nrrK17F+Y7GP6ywi5k5chXLrBMUB4ClCKbftloG4r4UNP9WJCCrWUNjKCtS26DRQAdAvW4rJj3Q4
Do/5s28hHHuw6CC0pFMKDyPWFqR2FSu6Sb/uVw4sFtHv+L1mGVaTp8YAsBonbicc/fEhTL5bw6HQ
DxBJbQELyDRMiNk1J8KoYKlcddLJ02XSPArsSvxmEcSONsGLqP1j39e2EQkks/frcA69vqRn1r2J
UWALJWCUpPACM38w+KJj8RSQlrYLKbkdlRslfOokd2ihdXvdkqEaxZc5eErhmt39XHhlxCzRTZZa
7Va3erdKk9Wk/hxH19IWphE6EIm95JcFGDFia0cq/GOdv9IwDJW9Xu3FUHSGt7A7Dh3uikVu8d7f
aGB141sfwIpm42Xjn4a0gMLGL5j6VSJ55q2vY2Zaans1fpD7rSA8EyiTDwdCdIAaZfUi0JZGaBdA
deQzvc/JxUXRKEsogZSAm1AE2OHV0m0BFiNaGyQYJ2C5sNq2u0o9CvM+L5aNvtaSrTLcDv59nG/y
CeFQ54A8GHvXx3waix4N9fS7JXpm9AbTYmo3CXbuCOLsQoPM6u/MfN0BIqtuNOOpnWm+27q+Ucne
aY6NiRDb8/HIQRuCXTIt6ntZtbutNDphejJgzELbaTZFC7xwJZWnmo6UdjOh6MOjr3sFrsEAitcS
y4hGNCcqNh2cDSzUjZogrbN15FfqSwBfNiEh6ZcObqddd+JeI60yZB/rIMAdGweN12jd+/Iz5ogp
IbXN9QF56+CrGk80nv16YT1pmN3nm7pYJIGbj8vZvIkIQ4NhLQ+KXQheYTmIdPlTSbKN4RTrTlZk
rjnjyYE6iYA0UhZh8IYcDt0lWkW6/qXIoA5I2jcyYrHoln0P0qg4di2PxFic0jqt8R/Pk81ExFwX
mrYCAPrczdUih+DSpOUKtw822F+TwdgGNEBfgpZIfGGBtmvXEA8qBodQ2aR5u2stJzcq25fUdY2e
OU7QjEKhgyqJ+ZjHPX0UzXzhdwdcZEl6+k3aSwSvwfY0T0d4ei71UGNIntB9K4p0YQEqTxuHHCMk
2VX36mPaSXgjZ42X7tjXa17uOt0F4k0pHidtO44HdbqTyl09erwUAbG8WJmxXuc3WbC1NBAS60F4
VUqkdAyKrVWU32Pu9YOnrNoO0hp+E532rP419HcIt1k98h6jbrwOsoUvHlTVSy3BpgqTq3sB3EHP
MMkXY+DquTf728TaCzmQnzqxOxWu+AwMeX7JRiCl92HIK7eY+p2GbdDsGZbLMJqoKOkwOsThOPoE
nlV7gYRr5UfdfCDoB/H8c6jdd5R33dASPQWwDZKCSL9Lmv0DbbyCGKBxZ5UPtUpc101c7Wa5B6d1
owrPGQtMm32vabr6TKegbHsRBuuufRqHPeBOMz8QlSRnpzh56KYXox43k4kWdrLbcpXlT9BQxOAG
+RU4BT91Vf0cEbJQCsbLsgfy1pIOHSpACzfBvhU3newSIMKonfzDON9BaRIQSMfZqph3cbQAsQCb
tmIXNQwrSBowsKBK5IKDrR67Ph5eEBkAz6QDbpAIryD0aRCSeJj7GDz4uEVlZKfhogbnQAmNkzxO
ci+FwELkleuHhxCEWJpaNtoL0I6JCx6D1VSBSo3FuxP1BfCKpN/oGIKbUcBKWy8lhNbkYy18dV1G
px6NdAGFoDBQD+QnYmhr2RYLgqImF091L+COQOAvQBBjJhjwsqHLxofcJHdh72IdhESPVJ33uP1m
VQ/gLdi719MCRqatiRTstAoCH3V75xnCT1VfVuJCw9TMeU/Qj6ZnQmyM+TCrj/AN8SEwpe27deZ7
ZbpoJHoUXvNalz/rGBk5LvDXOvNiCXOLeodw1MhXyXQrR6swuRMCSMBuNG2qcTNUEPJUe4BdOPCu
0LuRlomOg3DJjGkSNg2ED3UnYD4PT0LrTkux3U0wUA27K1aYzwD1cPcle+Ij9qYN6wqSQnAQjRtZ
b7GZbSpiqH0BRgoJwoU7VK+qFEtX9mxflZIyucigalAXi5dNy0Qz2ccX4X6sqZIVcYLG45vRrTr6
0CH+XO98sfvVZWQ76AolAjc/1ztqMk0ki8HXBXQbjOk2HHr/5s8H+ep8GNKawC/O2tHLiUPmwz1N
TbagJUVd3eXDFhCaQo6RGl/pX3/RzdPfH+l8uu/2NNUw0Y8QeT1jhdW4Cl+x6gIq62uUqRNvHEPy
Kxfwq3OjdWhw9RSG8JfyicGQ/abRCpiZAj52ofX04GyajN/+fAklmsSfS0bjrEBiG8M04NPcRkt1
KZObcF/5FB09sKnE15wUM6sfVDtBerPU1Mmbe2s2dwNSDlnH/V2+NXrDG6bbc5GeOmx5+Dz1U1Ab
VBxzaS1biJBrE44xSw2+IS6S6qm/bexTqvO+kPZmGT8nYeSDqPSOJLYbEaSxlobVoqj4HmmS5xew
awFcDjNdgS7Q1nGDSSbMvDmvV2GxMkrc/ta+sH7VySoQbiJs6voSkGsNqrmqKJmWhrbwheAGQdd2
EHq3n/eZtAhMD5Ky32PCi55FiAvQY4GiIhq0FVJl/KMQYr/my9ihESce3cVoBUtVTKDz2Bj4NL4V
wKnSalNXS6sEBOV2P8OfA2bVcBMSwaMvs9ynmvHg0ANYLucHfXYLKrwOPLS5LmcsW67oO8KZDmqw
fSTixXpWLI8SToUQjLuqJqvAhflixiuqlbGr9mcWeaz9EKZDN3QMU8km6eHfg76JfmbFSYQ3IEAO
eAjAVKlcXmVYNo/j/Di1P6w+WaqVsFT9x5bWXZDdpcBBg+RVGN8yzE5Msxwj+iYLay3/0YTfY9gn
PtDAVn+meciphuGdDhJBuxlyWzMQv8NfuBF2fBDVzsm6m/B7S37LJlcQI0AnXc7tVgk9S+DjtLGe
YvHO1DAWce88pQFKgG/iLFuk44GR3hpMG24CdIOp3IewOSjdqvhY5M5oQO+IVoDDnVTJUJZQ0i0i
StcJBPgzESuTBfLIGl1JCWxKZ9/8xj6BAbMDXyPubHHg91leXYIyUHaCsite4uTWpwZNoeDEBhib
HpTCMoi/a7CbQmmd48xPGlevVxMQOLpQfBWGmiH9r5nSslp0hI0M0RMohToRIeuv1Co85vJjF96M
/RoxDSy873W8LVvR6XL2HRnGDeWkWXwe5QJ1iOJKGR1bviBZwX6iVxcKxkfZHNeKddOc042sdlnK
uScbz3RmDkr7nM8HAEAUXJFjCIpN1IMN49dh8fWk2lyDaMNae7KGPdt5J5O+VfKmqxcqvufBHQ1M
6o/xvBYI7IhLCN8C3zNQjiGZzr3Bp3dsuKWJqa0acOBdp3lifuZlz89BMt0Muu+MGOazbFUbKSQe
KDS3WrAbiUzu1oN015TgzXd4FaMJT9c5TFU9iupjfMaIw4OA3A0SBB5KEWxjfGZjsGiR8+Whvq6V
kkADnsKoqmAegGBIMC3iRpOPSTbIDsR/u5ShhkZG4FRZ5+Sw48KOtJE87o6dSBEUAyjoyK3MqPtk
Xj4AGoc4fRoh/Y9yehimCGf7bgzWQrevo2UkBhupf0rVI4xr91xXTL+MBJY6+8Oy+mWW3wJhH1Is
CTLAlVPfpU5UB5RxC1NbahFxS8U6BCpDk7I89NauyTQn9E8mdfbILiuxBc6s2OfER42bpH8SAGok
cNSORYJ8qf4BZjbUIJwkbjhu+v5bZ37rq1MRv4lE3YSbgTNgw6OJeNDWMRAEUVrN9X5o78Ai4o9d
EvM0j4Bpnub6R6hRv9pDvpTmRWn8UkxuTvRjCE+V8NMPHrvhXgzwb2GchVCZn6ZuXYqvlrq2/G0q
rLQBMky3b7C1Cw8Z4ZVeprl6tUtRSWvDIiI9t16WuLx7u8UNnIHeMdkwbfL0NQqIjIKxZtfzcTbu
ZraA1q/S2uv5FuSC1803rdp6lfA06j/KVKNIClZ+cEoiFR7obipvJdAjOGmdZNhY1UntafwfgYRy
MppGf3htPWUpDdBACX/EkeYK0BsybeIxIG6njQdsIY9Ri9emoFptHXDSnsEfJlGwLHhYSmgmKLNd
wUrQCWZ238JOEjpPVvmqEXI+KKXXRDSH9Z8FGRwBD6vktk2NYuTYkpAxl4daWub5qm8IwhBWAuhE
Grz2cKjKgxXvdPMUBp4CAxL/EGDNzMR19ZCd/zJ9warkDpTYanXoI4yU7Rtd0NWshTt4XjZUAq+f
rYVU3ZTRuGng4SnNPeXsouiEgzFqNr4YhMCPccj65SseAvZ1Gwo7yAPteFMrtCbiYmERbKQZDV8e
aKL0JkTGMYCTsmFhQGSpSgp1uisjGCDcTXbPJ0i8U0smjzBm6jdjfEkxVjdHfYzWLAuWdUoSCuy7
Vt4PYJv8nq7HvjD2XZdg2r2bg5atygHMzIYPB2i0nWquA+kY6Z5VsLg/pDo4w4UEXEqg9c5NfIA4
Eo27vPimxk6guHp5j7E9ztzsh1kvs7WgrtjHs9WegVYdIU3WObzGZaQe/X41saMIn+JTVt1O4wKc
E+3Og9o+t3cKHyjDjZp7VdtFhc6uhfhY61cMOfatxQOiwo68b5G69Hb/U++OjMLCEAkAd/17WT+h
LJ3kpUmEsCLx0OBJ3EX9SqgAqZH0UvCiOkaL6vonEHA+S5tMvI2LB328UcuDUQMav8FAjlEBNyOW
dbDs8NRupYnw1MbGszuwRjUEaUWZN/r3ssQjf2vBPg7670Bwe6LZAsNO1coV823mH7T6VqyOKqt9
qi97dUn9UFqHJNpW+kkz7pLi7pw6rWbpc19ssmJep+K0DML4HvsEsF5SLyAfmIB9dQIt24RRilNA
UfRh1QGI0wOyI9qTFq0qIB++rttN/B0gtx0IGxMGZJqsWYPbOHXoE5ko6GbhJ/x4PjD3cuME6k2D
55qFxwKuC0B062e3ir6XjDuy0yKJgNtb1vox+AauFPZPUG3JySOHiFSWPcQSb25bZ77tpm0S3Gs8
nH65M0vS5I7ldE8wcf9zYC6UH4Wyd9KyQLP4XPOpphXqgKiJJhywXpAeQRQAPdNOCKzMQdwUEkix
EZZF1C+6FFswRJk+tm55t9dDpByn+r4PIWfNy7i7mR+UwveqEA5pCCQ2YTYjHeV0EQAILvdWXS5i
83nSPRMQbl0t4GmmwnEstmXpoxMEG9vjEoYGRb/WSXHxR7O2yuBR+xWf0MiOyeCFVJ8030Z8fD2j
H5DVtjR9b2qPHrMseblwlrDyAq9GhsDsUFjYUS4es+lugC1Whg9lvZYomWcUsDHsvUS+zWhIwijJ
65eq3lgkhVXpS6rcoOG3/WyXlLc+9FmrfktVEPsVKWX5bUm0QUa88zbCYZhjOhFZCR6b8qmFS1od
2s5DB1ckFMBLBrD1N3iD9uAfA/CF0RJKh5hST+70ajM0q0L1snHJisD3mbqXZpOttj97nJ4V78NR
8b0MilVlgqL2BihmCn9MTeePt7VyVJjGKXPqdRVWFBKrgviUyqfK+jZ1Cx1pubVuad3q4HZ4TUzw
9fNzTejs9NJIj1myIITctmRaAyEbqcyZfwcA2z2uTWn8rhK9Puh7rio2iGHYifSKfo79rmQnYjCd
pohnyZUByVn3RjoA4WVy7DTST6veTsIiUGGoQarOT0YCvs7Y1LDs4kdKWjNeWEQgGEQ1bqhtxnap
3vmzOzdgSB7I0MhpbDKTnzwGOgTC1dW9JXvBQ5stm+mUpI5RsblYj/MdrBzGMNNTxcsQu3qxA/Ml
QlwSvXj2Wt7C1osNR5P2xSmBFXPeQEFWpuBf1yJ2a6oLkF7LYVr7EnWrS1B6i/qf6EGDoErKijhH
REts3X0pbAITkPdR60+6tGGLQFSFl7/p568L1Hn/Ph0OpHISYRVrmyg+6vHBnDZUztXQOxBslZVV
7VvpKRhuGFZJvH1RtsEIDoAXdQpmFRpib0H8Q4skOAH3VTzcw+xATKht4x7CIIqD+6AYvxsmDn61
nYmB6R2Zi6dpW+vOol4OzVNFTJedNqAQhu1gbTr/1zy9NQNv169SGFyZT72IvH+GJz8B/hABec3m
UQ2QVg+GLUFniN1KdOv5RfLp4tNZI//ImYVNUnptTTS11yjHWr0f5rtMdC3QXCGOkfCGNG813Zg9
Lf5FlS9rq7FV0HbjsjV5oF8rcaPT3x62Qe3JoSu0D6nw2NC7hLzBy/oUAwi1jiKYMpBewRFwEm8F
KYzhsMjb1cA7Kq2H5k4XjkFE5bKEFizMhHA1TP3SdRDf1fkLdOQlSue5PpGBZAXuWN+a4fb8phTH
wVzEbK2bZF1EK7MBhXg3JdusuRmbZ0oiTXPbZ+H8G2hVeTGpXb2j3CeUbvkdHi+F0nqMgCmh5mNc
41P6dTVcxHNCU++cC/LngMakdEgB1mgAt0nNmLd5Wj1bWW94PelbXgbReiOXIeBoWS7Yu5XMJWQ6
+7j1lqRKvBq1xTh7qNMtEzOOCSzkyhBM+kKwQKvB0s4SURGl3oXoMLVyearYoDcbHj46AskhWFmL
1CVX1UENeH4eWJfezqNAuNpXjv5FR+X9wbWzbuxdDyczyJxWFDoq44kwQNsHVqr+05D6/znN/4UP
/F1j6VNO830HrSL6+T6n+fdf/JPTLEn/gsOHbhmxiCme9Qf/9e+YZuNf2rkhaZkIZVCRnXVk/w5q
VvhX5z8yVZO/Yh7N4LYpujb8v/+liP9i1I/Sij9VGMBr8t8ENV+44VBVk8/I9B7LMjp1xDoXo9kk
DVAMR3xe1WW7bk+FYzmpjdl8Jbviqtq+uyzHf6bc7w3MF8q5z0fjtN4/hXWoyr3sB5hZlsFh8ua1
tILZbbrZGj66k6zDVeKWS2MtXBE+fX2aTIVRC6GW1uULvX+imL7Um9D+/T2hMHzBbfJJ7LMOU1+Q
FWdc6Zh+fNV/nye1MOY6kym/Il1qI9IsFypJLUGosf0n+kAs9lL7A3atY8hbqDZ/9XL/czgFF67F
dB2H7G939fuXO6+yWe1ozqkjm1OBCcjZfAIe7crt44F8p13493EQuqNeUPG5X7acpy7V6KZxHNIU
nmHsr6LlfGAs4JK65kU34fLK8T6qrP59PEy/YGERL6qXNmMhJe0khzPKw1kxQ568YFveUGasDW9c
lVtGgo/K92ShAPpb/p1N8POxL5reYqw1YLeh4CW66FgE95mEBGjKXzW6Px/lvGy/u3MAD3OECFiX
S0CBxE0squ62SOXVny/kx3nE56NcPP05Yng9kzgXYnUcRL900q+YSc+L2OdH492tOvfZ351Iz9M3
w2skbIEk7EN2mDmdzexmXrG3vG4hOcPa2GS7yKFpYkt7A2QLGX7/Tdp7LcmNJF23TwQzaHGbQKrS
gmSRvIFRNKG1xtP/K6rPfF2JTEtMz7mYsRljNz0jEOHhYvvea+tcW6i4lx9+RSHDZgWbBnzLhAp9
qrwaCnR6FGfAfVAYA3qiVoEXDhkSqDTxyGR4rG8hzxXCRgBEu93oyC6q6PtAO4oeH3hZDxYryfqC
xscmCKrnkCJuB2NizwSKz7xmBg1JQDW1JAuHp2SnVVRcWsrXM3TCMMj3cK1QjGgZXdcogEPMYrY+
NRrDq+Ckv/6d1VMAzPmHXoQY89zBYzbyoePOHZ57b4KEy5Vd1W2eYy/4PD0igvsFrnS59cqttE+3
CFCufYRTrN3ZbzAXkYZs1XDcJuTwJdKJFuU7NUxdVXlSYB2/vlzl7HMDMNUZVWeyAgzcGQTNdxAK
CCAX3Aw30mP1wmC+K7lodu7HrbJFx/p2zSOdRlGs7dSgtVhba6pBaEpZAplZyFvSOl9DOXjKdOhp
ri/tbBOFITEEw8wQg5jy4sY2oZ8GWQAGLVJUr7KETt+mNd7m9td1OxcX9MHO8toaceqbMx+rS4+R
4IBDLTqgrfL/z8riWvJomVGr8W7YZNS6ftNaqJQnn64bOe3k/f1tmOyHoQnsJYMWCyNOBDC7NYWT
yxq3m+774o0BXFrOlBvXPo+Iv07dHd/no7HFRQstazAseK03/S78hIJ96pVHzYt37SF8o8zkvybb
cKc8NF531+6ZmAYytInXnsdLx//Dj9AXpzGbkML2R3zu/AiNmae7lQsrnr8rjlTuPXWzPjt/9iCL
ZQsgrcKIESNni2hx8FX01y32WFKeRpnCASyJY/Iqk0qW0vewRK1+/Hn9s17e6g82xaf44NOTpnC4
Iawyv2s/dcCRD8rBeeghg7uNniFz3E6evQupWB+HO2CFe9LZ52YtcD1zrIuFi+fvw4/QCrPMmo53
eqxl6KBajaFDpa+8YDShG4ZYG83Hb5YyHTK4F/M5/CoX6tfrG7FAN/5/B/zDRojj8OE3VL4xzeCf
2IhI3qv0hjd5yGPmoKkm8X9iCMvVRvkst8gwN2iq5HI+HFd+wyV/8fEALOIVk7kHw5j5DbWn3/RH
psEPlE23+rfRBdr5BfDiOg/KefAO/pfJYVjXdMOUIVw9XbgvpfKQlbgPwKlbEXbmb+EXZGG28sF3
5RWA7rnnxZhFXmXQFzF5Xk6NTT2JO3XlhHw8cg0goNK9pn1l+tRd2cplxCRQqgrAbcciwAXEsfBX
s1VVRtIiVV970cPo9Z+QxvAcFxqdvUJQuxrPCm/wD/DYAqxHMkKVXmZEyjTPBtEyU0mQBErYxV5X
sqNTT73EbEwE6SwyE/b8QwE5R7NL1elpWeGdMQlZr66s9n4yzbobIB/vSqqUI8lkIzXUhPErFF/a
PsrQNJdq+3va5QYa5p1JQzXvfMpGUvNHtqaHtml+kdIiXulTRm+YvstQvQdfXQ5uCgc0gxrwJ0ZV
r3rlnDNr0EeggBq1+GqPtvNbn8z2Ril07djICvgpp3fg5PbBXyoh1PbMh3LWm26HNHJ4jDWlp1Da
S5STMnVfRqlyuP7lzqKs5U4uvpyFsnoZGhSuqu2w1V1ERY75bfuWPNtHiv+MnTG6sZk8CJ+94BUn
ESnb4u36b1gMPp5/zcUDZM5jEDhBToeO+C46BC9Iz+3BvR1syG+5i5rbvIZbJV87tcs3R6zdtERs
ojCRDTjn9HpofeXrlY2GCbLN22yr3SI0SQrv3yFd47WuDMv74Oov11e7fHaWRhcOQO+RDoLvnrbQ
PjhoB7jkds1RPqw+qEvvJuzwtpmqDPcRg6WLTU391LFjsTjAcQfjrbinaTpsdOoEMs9pkripa27X
FndWFPnbKnNE+E6TN3URgwVjlTvaDIFlnn1r9OhWDWvmfYZdEcCAKal3Yfk7VwNorRFZz42dygxR
RfkyA/hIH8wdiulVmeSVD33pO9M8/r8ftTjjEqogDs1BOmY68trD0AU3djHaa4SfS2+7XPtix+0u
m4w5Blk0Dq+Ovx80Z9OZx8L+dv0AXf6w/7ead0KiD0+nZEdQOg5scV2pr8M4PE2imdU00/N1OyvL
Wd4OvcibUIuFHROoeRtCsT/KqN/5fvJXRAvxurX3esvSpX/4SO+h04dlOZI+N1FqoLR1P++QzXYp
323DL/2WGvIu8OztdXsrZ+K9BvDBHErSKEoJTWF4gzamfQs/+MqKLluAdQbeIUFssHh8ceqB3QsL
FopnSkiGTff++iLOksb3I2cykg1hAixkZ9+oHxuiNmzY98N2Bpe7SQ7xTqLsaT42x0Lb5PtiJXy8
uKwPJhf+S2lsq1ZDkQon9fdash46XqaVZYm/4+wsMOFmqdDnMnq92DrmQ8ykETUe+QbFUBcZ4nAH
d8xO2xoJGcjaqPXls/fB3iJDRQZ2iv3cLMmAAmJA5U202jwkxnn3UEZ6sD79LwuEmY4ET6f0uBwp
9VlcqIlkv4Hxo32s3P6AmjxVjHo//HRW5lfPgu33U/LB2uKTFXnRRJnGdoq6eP7YHkYXWYhdvEWD
ayWeuLyVH2yJSPHDvZpkBYnRieK0saHnvMm9YItyjQuFCRWa9dN40Rk6QORUYK+QOi9OyqyaA6Me
XAAltjd988nO4Sk3V8LoNSOL44E+wDQzEs4tc55M5VBLd1K5cqvWTCzeTQSY2tIOuFVN6TwH8CPl
ifEjQMzo+sFbM7N4CWNpTBhRYSVmEnwufYAh0a3VjCtWxI89u74fPsriIdQ6tU5VBStdkB50RIMj
xwanVmxb2diifHp9TZed4D/mloWsEVrVJoF5nOOdPoX1ttiP1ga0x1N6kKkO8upv4ptuzerKIq1F
8Ogj8WGbKV/M/E4LtPgju9AgfC7uzafwEQ3CI9BjFEDbvXRcIy1SVr6itbjPpmGhO59j2v5e/Uhu
0x2sxLvInW+CoyiXKGAWvLWUa225i3vd8pxRIxI2YSUyhtw1mIipkIiTC0DzyWblm14KPiB/0XSZ
7iD/vThCMYpMjt+EwkFmD8ONRab0pz5mBzrMHvDZ5LU61i9ISK191Usvzwe7y+6T1syTYgq7IhVR
XdOdN6GX34qnRzquVWAvPaWwHaHnI8sWVQHxnT/4SsTCzKoUFSizbJ5UwDXpvOK5LrrjjyYWrktp
i7bSJTTs9X10IOkYX+F7hTpKcQHXMhKYr5JHrZpcuLIsiKJxttjCeiffRIcGftlgr+yxuY23kqcc
V46KOHlLb/NxiUufVmpKN4ZGuRm/2ntrF9wwf+ONMOrHB1E2XAMfLAg//85WP9pbHM0h6ECqy8xj
gWTcBIf6MdsGm5hT2XzNwD/dj9sfN6Wb/hW7CsimtSbbWQGJxxy2IlFsUTRB2bK4iGHjZ6E8MHgo
Tmj1IjJIkCR7Qgc3XL8PFzaXuBJCd2pWojy7WGyfQw8mxw74Om/eTagXVC4DZ7coFxzD2/J+Lbi8
dHg+2ltCO9RIVdoswl5DOSJ0gfRvbba23lZHRIpv1+xduIGQ2dFzoYRE03kZowdR1hZKTqFZyeqa
GYAc9othyFZu4QUrNjYY1FLhUj9zZpNazUqivtNKoJ/deGXXedcvwYqFpdtKiziZQ92JN6qajTex
FVNeUiv73wcpNlU3BS4Zk/b88ujpWuc79kDHyND/9F25b2Lt0I8rdKXiRC2uM2U5kBzAOSwo6Bfv
agtPV5NG5JnyzXyX7qgN3Ok7pPfur+/YpajhxM7iES1t2GLjkY+ip9vBZWwPf0gYPuW70UWv3oV7
LtmtZZ2Xbq9NrRT2NKiteKgXzrHJs1RjSp8s+l5wf48HQY0cPFHx90RnZWWN57cX6jQxdQaLH9ob
y/RQhe0OqRXAnPqzsjOZhj+KOEE8ZqO+iX4x47RfsXj+fp5aXOyqrwSB1AuBegpn9UbUtx0XcbfH
yUu30W41EhKH4eNhEdQWquiY4g5NPNTCPUFoa6v9iLsoGiZrLVMfvWpsVHJu0q6S2QTYxUHTGUxI
RxJzd6CiO/3z3BlIWzLhXa+c3eU15GrDFKSRsfKgA2lafF0daOoM2TSR6CD3j7TVmqNqTNmKlffb
fLpqzGhIVIC3otq+xDmlZdUju4oZY8OU7SG60Y/WnnLz/l+HQ+8LgpiIg8pyIMg7jVB0tGLqtkHw
Kjzae3kLwvQ2f2t20j7bSd9WEVXLoO/dmg0ajKsHAcwSadRo8dw7CC5t4rtgdgXFXPYc3fS36W0A
tvRm8ArQu5vusPakn706wjBToaTjqsw6BULuYyA2GXGma1Iu3lRxT5gcil25h+JtIk2WD31/v3py
lzH80uRiZ+2mhFRHmIyPwxZZoB2TGbYnaNIZr0481Yu3+X224sAvnU9T9JTpCgFEWlIHFUxSKaOQ
/9bGCiw9zBvfrt//CwZwajaeTYTtZzT/cdrYWZlA/oCmqRvIpluugXOWzwP7dmJh8amSsWntVrjt
9Fgf/1M+53lYc2QXzuKJncX3katSVm1UzIFjyO7oJYf+rqKoAclNtJe+MxFxo/cgtdbsnkWXy/Ut
AvZZTxt1EjvI6J/xmh+ZcUAfotI2jMgWvxhMcP0NM/g0C6ttdcj/Wn0zzl3q6QYvfJgWpHNc5vwA
5/XvNnzoaS/TDgzK49pi177lInJXiW7VtMQUWrrBaLna/CXr3+zpdUYJUCK5hKzDu35Az3pNy/1d
vBhW2EJpKM6PCJ/7nsFhV/qlb+fDr5fOS3yK3ZuAMbn96st/YbGEmDLsyaLrhBDCqY9pRnx5HwK8
kp8Bk91Bk3JQfLcvt0zQeoC6Ed1Q2Amgo/VfKQwPm+sLF3/94s0gdbEcSJUtfscyFNDMZEzijodZ
LR6sNPwDZ7+nzg+S/SVU7bXLc+7cTp7lJWxK0/E0VCiYaL4vvmi7bBt6Jtp3T6Or7tq9fNvdRjvj
eH2B5/uLTQVYLEx2fOSlwkgQKa02ITWPYwBVceugpYa04+qTeGFpVDhgRiNphy92GZ6qypwqIVqm
m6iYGDBqPSO8Mdc6oufOxz4xsoiiDH9oSmSicQKIm7pFWsJREue3o9F9n/pOc6/v3FlQKsgNP65p
kVL6TC/1dsuamIu8ARG494+/yPh+CLTPWq39wmeyqdQqGukWOLflE2RZIcBTwZsjatHJTXtA8nxb
71djiWXoK9YE8gF1IkFueoYQoKdcoQlMoB0eBZopuGGuhouGXqwL988qkfiFPaTpLzDSwCwclKYW
aQsyA/akCKjFcBOBBh/2qQdpCgCIm+l1PfC98M5iTfSVHND55hmJeFNDgoDKIwIOTOAij6bOa7wf
5wddLOj/TDgLQJYRwkfpVwBV4jDaNx2MOQyzZ2a7UnG74JcIFcRMgUHKd6YPKGfmUNkWo1FOynCV
Pls7RIh/xA6CwbJxSLXm878+7BDwMW1HBYU6yhkmhtkY9OiDFHSIB9+A4JgvKDAA+dm2++knLnjF
3vmBd2RUiCBwY1TGhvb91O/n8Tiiwo3ftx5htZKmXfUg9GH6A9Rl284rPtkHRKSdiT4nw9H/clbG
EqVT1LMYsgDvCan5EuU21nMhG6Kx0A3JVoEJrR0IY6Tj9VVeOI8nVhYOa6aGUnSi1+k05FvBzoJW
57oFEQss3i8cBhEBVNAGlMKLbSyLpoKyhRMvyTFDigiGjAHqu2P2pMNvkek1/2nXgoVzJ4K9f4wu
q1FTGGppIvqQI3K3e2aCD4gmd7vgydyVex8h2MO/TqD5XqhKUAOz4NshS134Ysn2Z2ChIAKNRyRy
rd0MqWJ709HgPxa7fG9ur2/rhdN5Yk582A8laLlXu6BVYI4Q7rjb20cxt1IztXLdzLv7W3y+EzvC
23ywM5U9eHJjZj7usYYaIH1tf+rfJFjNJq/yOsRP4235mUEP09owU010q6H3vXIVL3g0ogPgtALq
wzlauOjMHsx6nEIUE7Wv4bAvSw3iwrfrC730DpwYWdyEoK3rwnCgJ8vvmOb8u8IDD8lXUYxe78pc
XBKkxBBw4mAQ6Djd1lEfhtnuG2glNNm1IGzQkFTWp9f/ZVH/mNEWbwHlxbbya0hYWqrAzFcJjQpm
4HfSH/2w/pZecCYGrOf/WZS2+E5dks+20TIOb01MMmv6QZuTlYrsxX1zCEEIE7jg2uKWZUbNknpM
lNU3u3+unJ9JtXIS1kwsblaZWV1jTJhIqr8a46nvf5r+Sjp/1gjEWZwE9YvD5lhpret+A+JoV+Rb
axfdRPfNztgXR0bot6WL7PX2XydtQCcpX6oq2AWNUG5x5Ia+0ILMYrg81PI7uACZzu2YPANGa9fG
IZez28mR7qM6tVZWe7ah74ZNEywbDyrCAKdnvYZ9e1JKeDwSO0ZtO3bV+VbRypV45OzwLawsclLD
6eIMYfdsY0p/+hTI5coqzmtNGHA0inZ0G2gjLUtq8OYb8/B3/KHsQgCXTKj/hBjURUZgbzxpK573
LJVYmFvUE6JQL8NZJr6iOHk/+sqTyXMpafmXYJ5Xtu7y0gwHWWm6mefauZYkt0MYIW1ubNR34I5C
81R9EsWD9Bm2NXfFLV06EQL+KwaQbaDHi6MI83YMQJznWd3DivqncdPdeOgFYPSLumOOzoXOa+UN
ubRGyqEK9kBckcwvPMcUWo0z1I4Ajf9dKoyNPakFMzq8mvHGQBl6Db4j/sqTt5OpGZ2Krw5OCCUZ
WWzDh7czKfxiKgIZZh2qkzCXdvf94e/0tngMhv9iMuL8tRZzOjrqpKIHgwjFYpFWUmuFpcUV/r73
IFL1jKfaC5+cXUErV0yDJG5yV/8Qk660WL1wrTcjPtxyxR/tL3ynagWt2pediEqAHbr6H9Ot9u0h
P+Rf0Oz9Fkn309fwMMNi69V85LUc9QwwpS/Wv9jxOS0aKLVgQIuZChhIh5X9cKdyoP6LQyx89LW1
Li6omkdGUSWstd+BSBWVqATcfPBEPuJGu9WlrZlbeNGE+Syryv9jTvPgvXPHm+w4HEWzfPWKLoH6
y51cuNMhtgdJjjAn39SftEN7iI76brwHqL/mDC44upMzu3AGYW4OPnSRsDltIQXrgDvM3BJjn32K
H/IXay8qa/9Fi+3CfjK8jo4vmDdTO8uvYjvs1EmCHbHfKTudqzF3O3QwPW07HSJI7T6t+Lw1e+LP
PzgD6J7sUvJJJ1tv2ELv6o1sag6iTzRJp1VtiPPDSdhOew2MImHScmh5VCwza009J+syoYPpj4kN
N3D4MMyvDajWxFppbV34iNDVG5D7UyMStACnq5utOUEZXHClGL9H60/ZfBnsx8r+vrKJFzzqiZnF
JoZFXtYQoQC8AWssmpTQqG1FbV1j9ltazcHFIV9c8RNzC3dqBPk41qVByUEPHvsgOZQ+YRN4vzeE
B16tgZpznAxrTvTiIjXTkWUdYVyGCE/3MghmTc4c4OjxEQJP86Ham8Bixm16gBWmTbflfjV5Fc5j
sVA4HMBT6OhtajzJpyazaKoq/qTcQAdc/UH80NV22kHaWg2ivC5sT7vuKN7l9LO/hvG/EAtozPLz
JgPocM5YVpMqasYo515UwfOcQh1+NPtgc/3cXLShkGkxvKVT+108C+aktVWUAqaK1U57mGqz/tk7
kvyGzGWyu27qQhhKieofU4tXYZhGO2s1SrJVelSo3hSrFMKXLUDJQREMTV95cTwaeYY3SNSlAs2Y
4YzzczdEFnp7fR2XTgRleaIXEbhzp09PBEQ0gaNRg4KDC9GWQL1NmidJepV7jiSEN9eNXfw+eGEB
juIDLfF0miIpzZCN+UaDprwjXQ3S71H87bqRi/v2wcjiy3SBXEGGwb45ztGo75Thf/DwSC/+s4rF
JXIcI7FCHQNxtAke6mO+C712MzGgSkTwX0BSLvgJSgeMx1AVEYj0hc91ojEOnZZK+XCT0zpp9oBS
turvdqvv4MG8h6X0+gZeiq4AlJnUJqEvAQqz8L5JXZiN2WEwPvKgPI8bILobxY0P8mGtKXRejlHQ
XwQYQsWQSJZpr9Pz5xtRkftlJWJnAUcP3fk22aONBVwiWef4EL984f/eRUEEBoT2wxLAoNuVlk4Z
lJZ/D7LxDX0vcbOj6gG1XI9TLxxFgVoTYTr9rrNuO2rfSdOrOAnT4F6lntKWKzfq3IIgrRbEPqIk
eSZuXpfMyXSTk2wonm0c7Vs3rJ2G84a3wgwEq6AzKuiDlsevmNtIawwSVJFriHq873xp3+bYxX2n
0LEIXIv0CaJS1BlhWtM36WdYKq8fyfNlcuyFIxTaPKitLK5AZht+U6cUXQt0HTo4iOdpf93CuWs6
tbA480VDQxSF+mqTFQ9+cmuYn/R5rdVw7mtPbSw8elZYvWPmpKZJ8yLHv2sZIuOIeSrIYK2g/tcP
FMZoKyBMRhHozNdabeY7kYaxFvJFVMHS4sf1HVPOk8BTCwtHKyNn6YDMEdOZwSG9m3e2uRHBhPJm
e0gvNsf+BxzC+/GJydTd8Lxi/dIH0xVdYa4AMiJ5WeYqYkjeooDEpf7aTZscBinQT9m+d0MTlsdN
91VMiIbbNfjFRbNIP1HkEnqTy/KClI+OVA9QAjvTEHxJGdbYOjEyKU7epSuH/hxGxjupf7AlbsWH
VCLqLWmeUtExvxNIj+gmuBfV/3UU8aVF0UqUoVnSiQ6X0IeCpKUfKdUxrf3XIP+VxTujWRuFE6fh
1PWylg82FommNcgViunYiP7UKnvm2sadgt9fORaXPAXwTR5Li+Ds7NgXeTfnZcWxKJ1HfyuYKuBA
b1xRDlfUT+JMrBNVXFiaQX3fstFuJ89cHsXeQdVXQoQQDSVYoyD1mwOExt+Qhl1Z3HmyDieBgw2U
AIGJLbO9LJ/VPFZpBgkIRf0owg6A5Tf1/VoN+cIukh8IagKmr+GRW3iq3shrY0psAumwe+6r6pDa
2e/ri3n/sYsDcWJjcbqbtMn7fmYMQc1mSAKnue2+mv4cf7WVvvxcB0Pzuyw7tYKIezK8ZNa1b0U3
FkxGjT2U+5q098cwcHui8KepafwY8vSifG5hh4JpVzdmt9Cm+i50vhUJYjRGNTzGtU3Pzq8grr6P
s9nyN5098i/6qD8djBwBdXcykvEh1Cmfo5WJjkFdK4+aHUGmVjd55CGHRVexautjZKjlrgfnmblB
m4wQsmtGv4vwufCkRjBZl35RPzuRbd60gx/t5CGGkSrQmLaquyra+pEN1e0kzdnWQfTzK8LG/qEu
5eZ4fZ8vfUp4VGhE0LMhQFgEWFosF/XkO8DF8sEz0h4297VhoPP0GV4kcJk06wXSd3laUrmFBSp7
B/m+jDOSD7nGWwDrtnMIJ8i42jVR3AtrgpoDvkISPS77Mhxo+ibjrZaZ/XTIzDmmBuT017ftgks8
MbGIBxQrJz13cFdz6rtJi6JC+dXKXq4bOZvGJw2nmKIKPkbScb7QqYcfYS22JoVD3WyR/PobzpdR
wA2Atrbb5pOSAjiT6UuulsnP10cdkevNCwPU58xnMS85yFkBcFjfO1+txmPGMHw1PcRPdvD7H9AZ
s6L/Ipm5bFZX8CmgwYAtny645UEv5BhkdB7dQSETqK99tFKiurip74MJYPjJLpbDyQFFHLOrajGa
Bkl0RNa8D1FzIDLRN2CGiUkct/pd3hSPsIuvec4LCQ0byzSJQUGH/GkJczMap2hahf7yDH+MyNb6
g7W1ngW+fp2t5jwEOzW28KHkU4aR0ytlWqE+Nnu0QMAz1aug1wsZIXaYK4G7T+Cwl06kLRI/S8Q5
rckBZjgtg5uUmTvV+y8AFueP3KmtRaAwmYMUTFKJcJvKmEcJvgn+7mz4piOkYaD2Mce72lLd3NBW
es6XPx18XiRUtDDPms6WD7R9thgW1ff5Uawy9hwYJ2e3faj3a/Op5z4MZSgK4sAUYVsy7cWn6/lq
lqECdmBbv5Z68TlP11h/zv0y9CLAi1iOCn7eXviwvO3fCd/4akA1orL+mlbjrR/k7jDBNDJUSFRM
a0XNCxf8xObCo9mZLCVJB7Ki2So7GMXVlCGT4AZpx239ZYCaERaZ6dbfXnekF63yyKngxpiCWw5c
tFOKEmgKzIKXyE1RVWzL6uB0K+76widjruofK4v99EHiGEnYFygJTgdTbTxDD57+/UIgILUE7AE4
2tnLNnROGSQ+bP21/TmXZPQpsi3cUWtP9tl0FS8PcT7fX7VojjjLkH+MgtYsDBMycmpYwSHbAil4
j5JFjR3VoRx++GC3hma6dMVOzC4udxo26liqHA/0CQ/tK/TgIPsGr3wRj1x1uL6Zl74XorMCDEzF
2V5y3XRKoxjNCG9eQbqRO0/psHIgLjSbDdURcGZqOwAelg3uAp5TuVZYjvo875S7Ck6UxG125Y/g
HSv4P/TQsMdEJ5kns1TMwpw+n2bU5Mh3IznVbJ1HhGFRnUWhY1fTtfN/jZULdbzgNpZWO64XLhjV
H0HCRLGOx3XxbttDUClpBy263N1NCZJOScjAw8otvnQ6NCaZ2FHCA6Z9xK/4kPD6UUg3S+lIpF7F
3BQNkd/BEeFQWveOtzZaeukKaASPQrodoDhlhFNrZLxqnQ9Yq6EunYyNqOQW7oAyICIDJIpi+tpd
/YTCSZymPcaJ1YUTsdKczIax7032RZBDK5v5Ldr7r+YOWYnX1WhErOGatYU7dppRKROHMM++N2+6
fXZPje6+em8lr8EgLrw2XARVF8hd2KGXsWyWQgoT6hJs8zL1ufglm59nzYZh6X4w7ufm5/W7feFA
UgqXeasFyP9M9ZBXuqzllptQSG/W+NvW/qjhSiPhPK03TkwsvtRUJHOjRAEVi5b0ok+G79SPvVGX
vdKQV47+BVdFB8ZiVhKkDFd8cfKZ4G40JddRDC6gtykOqtW61zfsHIvG7AVIZ0HaDWePvMTKtolS
da3JcZdvlF25U26l5FlkGQLWpBS79j58th/WqpCXIscTq4tNLGO9twMVq62X0+YUHtK/Q5fGa1eL
FpeOxIcFLlsJEtkMh4LnubHekkCFITN1qyRZk/a8vCTcBRVptNvPchgJ6Sv6aO8IUm1X3YB1c6GV
3xRP7WrgfelYiALnf0wtnssiw08yVML7EtebUj+U2moiKD7AwkPwkvxjQqQYH3xuo2ntqAovONy0
dwLOLBi04wdBsg754soxP/9ETDsLiQEblQG63gt3RNs2QbWMCFtOXxPnS5HcafnL9XN+0QQYdIdu
Jt5hmap06hxUkYmJ1um9EWLSuPDgPNpct3Lh5WclH8wsvoxR9flc2+/5M8R52/QX4nV07xW3+Ga/
rUNuL9SChT0KOGTOsJIuayxqVrWTqRdoeb6SVEJnYR67HWpP64OV5wcCS7ScLQMRCT7R4qkfE2Pq
6hRLg1t86e8gz7hRcX+us2fwlWOx/1928oO9xU5OdZpUhpkLeyNF/JTJC/Mo5BLeybZu1+hIzq8U
y2MsjOESNCjOCvjMv8e1X8CEmvY3dVK5DnH89RWdvxunFsQv+HCjkryLnMLCQtXZXKZOnh4KGOC3
eow+sTWhh37d3oWwSRikLkxNRVBYLAIZue7R+Wkpcooeqg7kaBiOtodg0K7Y9cNhjZ/4wg2jDM0r
JQpX9OMWB6TJdcP3YxpxpLWbDomqEGUuLVgp46xZWRwLW9cK1QkUWn71T1k5GihSa8Hu+s5d+FLv
ry1UFmIwbFkpymxfN1ONjasMSB7yFjJ+ay+VCNa3K7WFC6fuxJL4JR/OxNB3jaL6WArQPYXoYCsj
VnV9MQvJH7r1jKPQgiARARCmnXHWZYw1ZKOFS5p/dVDjNZtmzynYdF76UP3iClMqfRB40Kr0ZtTi
fqyYv+A3KP9yDqk1MNi3RMEasuRovqAiEJR5YhRHgbBj13kmA/rdQfm9Yk6cstN3i/6beLlMziCY
i8VTknZ+Y055Rq4Qgq4nsngmsvg9aBtBDt3D0w3XytvBeJpW3pcLacOp4cX1tn0/RwyTB2aqYdBT
t9bPGqW0TdK5CNsemkcxvYiKx8py6WueLxg2aGYimN2/MIg3QntVKL3xK0uDvnTjWM6zT1pUKohG
lnLwBs9kKh+cLE1f+iEx2s0gz5Xviqp9tK+GEsWyLAq1+dkIZybdyqTvdzkRk4rAaFppO5VWzIuv
VD6yvoWeIaGaM9Dl8lwjhRaPdRu56thE9iYx+ug2LMbskWgkpxMaVkOt3Tp2Nkx7vc4zeGznVpJu
w1CW3zQIB/ketGe6gxl0k7R1FCW5s8Jcf9T8MT9atS8xYFfKmed3YXwIktpx9lUeEZKMZZM8ZbIz
36aZb+/MeOIZqsfg1ZSaH7GlhLuKfBEO4ll0ZqbWheTZ2ERjjvRuOveur1jV1rRT1BNGXds06qDT
KjB/VcoUfvXNIJ42vSaYogCxl5lbNeUQPJZ9oB2adHSowgBG0FpjM6aR3X62ujo09nVRVoYnG52M
oPIoSQjtlq1j0+UoVGaInIH+TxoirKgUVKLpUITZjdOomUUaAVDT4x8rJa/umynbVaVhB/tJn+s3
uZT6zOtkP2h3mV8aqBy3OKUmt+N6VyStFN0neZ1WEKlEpfXApLj2rWqZ+ISfDKJgZQ7cNEr8Z6K5
5g/fqXmh+h60+2Fw8mAz1EPigb4tn/VZl+/yYfxtVXjtoU2yXRir4ca2R+UmZ4e21WxPOz8aUHGr
H5qZ+XtIk0w01WKKG73TPAbaeD8OijgbCgSmvf9tHuDtdspPUmSwhhT5ATWYHjWYXtyMXrlXG0Hp
KY0RbXV1fCmmKqw2Uz4G06aF8qUpZoSpzdzMZVRsx3QXG301bTkzOtIKo+m2BZJvxpgDRxoMaRO3
6k3pT+1uVqvGbSr0A+XWcW17Pqp1s2nbchs5zZcCSWWj1//KhPSJpOZ/GkfuPbmFcLAunciz5JBZ
gLSdt8jZlzutbe/9dpRusavtY2T1tEjbUovb+U20z0KaWEVjP8t90XlxOiKe69cvnaUHbAO0YqYa
BTdB6o/7MDAPgSH/SjTnh962SK8A6EbyujzaDKv0VrOzO/8x1zskovEZpXpMpuBFGM0k9SatkQbP
rHJj1ci6w8Hy4pQlI9JGhpxhmKjfZ9O2M5eqF+TnCO14fEZXRaVUccrc1UpzuofjOPa0OldRpB2N
/ZDMaKzyx3BPzcw8R1BzmNLODqZnNewZ4vInfonmNXFxN1k59T8fAc02ulFH66hkyYEW3ME0fC8L
zBqJkPi+7sP7OZn5ZjF7TxlFPZqKVLt2JE9uUjQ/OydHrjdLD0NtvdbZqG7LDHykk0/a1reHV6Uf
zYOldK9pSXctDXEi6K43Gy1DstufuifbUmpEbqx5i9buvpwmlFv9van1X8wg3zvSrL4NTVLux6Qf
79JYR2I0iz778fwdqZRDmJXIMKtds6/m5LEsJc3VW30bhTa60MkbXeSfBaqAkEuh5BlCtOe8psl4
1wW+Z/uyZxTodinMHkup5ar2xGXTf8sosKKJvdXy3hs0n8a7bvxU5vE4VM5TI9f6VtWkYVNoae1W
ZdNt8rm/iVJmX3CuL2Gu8D/oXFS9/Jop7Sb32+2cp+BGVOmNk0r4EY2PYYSSed1C5KGbX9Vc2kdq
+VSXzMyU1n5urRq56MZ3wyy2H8a6crbBpH6ZNXVnynFx30lq61aBAsFmGAZHpWqlfWXG+zoz33oz
fxn1MD/oOaQvtR1XLwazQJuwCIttqQ1fUwktpWpE8XUMbWszgcnbNr7h30oNRXzGzBFiDmXXxMlv
M80+dtV4qIzxtc8kN0l+F7UiUeoZPfpfrgnPg2umyJTiOxVaKgdY9CGut4rvktHvC7P4PobVQZmT
FwazD2kWfLXLZFu1896OVe6JktxA1nYbS7mOKLKMUOg80bVo5Ru90LtNCbX/hkwfOUsOv9SzDGd+
mA3rh5XhrGNIQ+r+PmRMcRcVZGV1+TYh8zkG81stV81WC4LwUUvgEA5nQ8wl685uTuV6m+Typzkh
QoursryRM42PpKPnIinOVobkmD7wPcK4wcZv5Jd+Ih/3rdvJzn80Jo0c1Nl+T/+PtC/r1hPHlvwr
d+U71QwCQa9b9cDwzWce7RfWmQwSEgiBEPDrO76s7Cr7pFe6b/VTLuexjQEh7R0RO4J3yLIke1LK
Yzh5zwPs6xHJ5BzlUj3aaNyWMTuRfr5UjGBfF8lV3DjPlQpwIlL4Yenlksrm2M79g4zc585L6o0T
tpumx6fuTwFY9XHBFqLG8EomiMaWcAlqnZIVzKkRtSphxa9mCOWWWrbnv+52bVwkz1bXPaVbwmr3
lsFdBcGX8fSC6qm6EXgkupiprPkFt53FYdj4sCocFgTHQt+Va4lgm6SdcIBUCabjq7DNHI5YeMGr
VyOadjtK332salsFMJBdau/A41A/xtNYQuVrKu9KO4Jt6TAjbNNPkLzeLiTng1g2g0aoiOStl9V8
sJdLOy6ILB5KxNl0lCFbU2ssPHcSGekQowzTSrYlElngXgRL9ViTrjCLtwJVitX8xXOa2aSubeLn
wbTVSwCUOrejtxSEzir3F8CFzdkrXSpqLmUw8Ac4j3k5cYUs6GjdvfQjtkfZ9OS5puxTEeg+W7Wd
UyMlJKO1EPzIKuzOcx+8m2VpMWpbRR4rIt4nuXRW9nVNEucJAJwQOQtM/7DIEtSzNAtLZ0n9S2b6
qssROw6X1Blgc1s5EhxZhLeQMjhUrNCktChJLHOCrbNWITwXAqhU0QLmfRPOW101sPkqJfbbiLLr
KhDdezNy/V4ylISZWlZ9y7CT3HvJEG1JNM4lUsANG3PYjLbVBh0IqkOXNrNKO7rIMfPHlSHBYo2R
RO6jWtCgjFKnid/aelCpdbCu6Axsw6PvJgxGKANgXC6sd4JPyL5yhstpiUmqovW2a5LreMWbUoq+
SRZtVefbjViSA1tdstMQKqYJp6++qKJUiMWHbh6J71pv5mC4p+NsC4Mg+xTmIPNRmojcV2tF9r3j
lAXtE8T1YixlChD/i7ETdCHenVyM2Qinf5tnd2ta/hat6gCks1gr6h2CIMQ8U78GR7+yas4wMpZV
Ybed2uqWETimteueD+GWjWVhGmwFSm3awUknAlqln/ZwIoqQzaKQeb1+Mx72v8qaLVGWZbKxwWaY
XbONRu3dDCFBnttC3QKnRnuo5xHJIuus75BhsWzdkC/4y2uVAwK+XyV9cSJqc8aSMiPxfE5EsbyY
gynMk1DPB7qaR2/Bdog6eGv86ploy1JJencPZTaEKGpnOZ7T2CJJXo43PFCXHCfggEzj1rU7d6xd
hEQnpsvkyp+AIxZJ0371zho/PfhXbKnKFCP4A7Z8Pezo1GAkxF2uKo+W+6TzG5y5ISJiJwSs2xa1
Eb3gTjSkkgsnc+rhJsIJktKp01Cu1n4m2+G4jHYn6hZRWAjMSPocR+1V0yIMPBDbRSGqmeIJrboq
ZjtmpkSqLuPRRVLGcHbEfLIXP2Jy460q1UdTka8a5VRvHMRyI6k5MtwUbVMOW4lYbb/rXuqkuyas
gf2NAzHJgI05t4uICtAriEzvpMrnwMPXJUi78RAn3kQh8jcH46Slh0xr5KHHF9Iiohr6yzntanXR
ztARJRxZ2DZEFN+MKt64O79T2wlQr6VJoTkimSYmXj3Sj8dy4WOWlC4rFp+2D9jIym0Zgl/3u6KV
3pE1DDHjnXP0R23uGFmqXHQjPuwOMLxKW9veRE1ZvlRhiC0+Hq87GbO0RDJziKo8G30Rp3yu7I4v
8wy2nidGZnzsmMjq2s65ilyND0EENSnaNo4MKohz3nYvrtVMt83wvur+kIzojOFWnnjtDllKGZTU
x8giiFyv31pendV041ZzMsB72HobX8oQEeYCbQ5vLue59TeQMOSDY24pi4Jj4C3fgnjJLF2HzA31
PkYmFzMA2oVruq+eGZwjd8sur6W3Fr61epOU655a5Ha7JmS5R9b5cpbDezu7dCPNkKTMX1d8mGjS
1mF5XlYjk3SG9BUKPDaAeAnraQFPJjmdXgRYa/eIvY+vW9Sq0c6N8BAWvpz3qAFFVRpFcwdzipqi
tsKZ6b6ieu2+9ElL55yrsMxKW0q4PgzRvMFJ7qEqFjbcueWwXKx1OJ4k1yivJy8qqnmeN9KGukrx
hiOEGdEJZp3IVZATavSS1GhajL8fXbSa0aT4Sz8mfCusKrfEbcspFU5sPgaq+sfVlXLN/KolL3IY
0VdLgmSf1CkjwTNmuNfnSbOaHddWbLtunAr0GZB+CUW2XR9CV++W4g5ISLBHOtmasgEm+kBF4oyF
ZAnQGtglSf1kWm5czM6y1JEMJQ+u5FYZGSbLCuku6nqevQUqidWKe2D0ei/qPggRIh7Yx9hBhLZ0
B37FKRHPAukHFyTW5fn8bTcJBpyuhrB1PjrZY9RZW8RdZ6EP1TOtgy4HNVZBl7rE423sznHqtC2V
mcMIIqCRLyNRj4/+V1rBVxH52pOxeTSS+cWtmaNxGnYYCIKeXD04/sCfKj6Xp6Wjc6o9dd05fYXs
9gW97jA8xJSRY0LlfGEgjUb4ppjF3kGLWnA4RK6Z1yYD/PjsMh5RCrvvge7ibcTqCdT4MPsH486Q
hNUCU4VmqC9Zg4R6Dr/ovAoa76hDEW7iZWIXfg/54jJQ+L+2dfOgbeLvZNWiZZg1sEjoz7GLabQV
kazjo5oYMuxrG/Nd5HZQuZgJUyYA/OrTZCdYjSBuagMt6ZDppfFIGlDbf/ObKFYHh1RiQ9tuOmEg
zpIjvIHRa0hWObfI22seaad8nbZ0CuEiMlaUpkLH8smQxbttOov0p3b0+zqVYzUjE9BH6jP2clEu
WYcxmK8DwpswvdMh8wrwRoR6piZdfVH1OHKyqLPKz8sz6Wg1pJralu+60SPO+n7KCeuGC8NZ+RDa
HumiydK4GxkN/YsO4+U4TPVcRJSjZGnddXz30e7cT1MtHtXI2JS56Jd3tothL1tFAOYWk8ynIRDu
xTARlqtxwT6IZsizgACSJUUFuGSVahComFj3MimdcreIxNnB4NQ3KWqYCVxsvfYnRr0k40KiMBtt
X+fDaJsjsch7dwI/uAirxsPAw1mRTzv8D2Sy0uqVlNTZoa/FHjBHtjnh/aIKhV3lpafWruhdYfKg
j8f7SPHyqqeLuu88R72ZHhj6PHnONfG5OZRjA2VxPcAPOOwQ3cqY3U7YgQ4JNfVzEjG4ipVhCDYf
ledJC8WulmFpwpQHgz41GK09Br7jXk3zOLqpV6uuOutTkMKhyPIkWquByA0OpryY7r6YeQrysqlr
L3UTbJeAxGj4tVl5fOp05eJFn+MbLKy07maUZX6GGZORo65DG1xxjyK13j4qlzcbGw/jR4cFdzSK
kD7z3MW9YMk4AC+W8/DG/TU+khnz0lk4U/MV20H/aLgzXumWKMhzmr6vizJQDiye2DDsUCYjqMri
R2MQoEJpZXwN6wX7tRuIu68i5BRic/NyRERjlxWMqy9r2833DjaGtybp1G5uYLGa9lMIw6h4iZfn
qSrjDxU0ExoFT9ybwdiHUYn5qpElQ+WihWV5RJawPZ5RWJxmPZBuB3As0g54f19z0s4ZIFB+PFP7
4wm6YPkoUZk8s9jAV6vqhZ/PHEHZETY1fNo2MtcgxekWcd0DwqWFqrcdkBtscGFjLnw11jtXx90z
4t1QJiZhea1RQFN0ji3AG4ciipryEoOGbn3wO1cUYdKqGzO300VTeuTLGtD6NnRE+9A1A/GypezW
BMddHL+zskHwBbzqUIczVNip3wb6xPslMZkAWzBcOgYoUTIH/NJPPJgHOQ1nFu+g4cViF+1sSWuH
y5ZhxD2dXKsLV4jGBUo3Ywxm6EGA2mlUuxrxwd9CCODf5IT+H3nFbt8AZXSAedZNb3AG9zCKSdeV
2ExWPLgvO28dM6zaGpBDiWzHHSeVg93WxB1Om9KhgLux60T3ap1QWaHU52zPmr7dEniN4SUlCPzw
kejX4Rjk2mmQ+aFcWl0HFV7RneMRDqAEFKqODqLCdMUpUlr6Vw0ys1qbKhz59ZgjtdDnm0B5DIdW
rOClhOQMv/e9OzHiG++3YmwpzZPRw9jv3gYoib/9Ne7+ExYKcHsCI0SCIwTapB95G7lEXdxLcHnt
8GzEW0/eK+cXMhPvzFR8YjJAohFIF0C6YrD0EwOPHbzDBA74NADt4Vt0aDdlro6BynqWroVACJBz
/9d39WfuJIZGwT2nxROMg38eYvKDacFzw0iflnBFUNWxDOVF3MFqb+4BmXR3f3258w38eIOxi7sD
UQNlF9z8Pz3E0hncbirPFje/e5iNO7upd+MvnT/PjOCfLoMJRR82D+cpwfO7/I5jY4Ed4nnFZdAd
bifUd42L5RtFY85keOKeOMy+/h/zevCoxyQOQsjOThq/v9vvrhmswWhEpeGok1wZ+DyVwetfP7s/
L8AfL/CJbWqc0G1NjwsgzWaDgZTrti2LSPwqAeEnrNb5OlDCYRgccxWfxXCwCxpdRMNjrg2sQCFv
x2vYyOQkDxETla+P0Q5Dnr/wzfnJKvzhkmfC67tnxyfHr5wFI2AG9qmecz9XXj70h0jdyIX8gj/7
6WPEAAzyu0Hz+p+XIJ+6oe5pB5y5vWrpgcUPofcr46g/s8l4hGcRKEQT8LiNP60/VaNlDjyMTZ9N
2CAHzZtifk0unUegiIXClBa6pAyDRX+9QH7/p39a9j9c9hO1PMSLrHoHt3YO9EL4OlTrDk3bV+/G
389QbZyjC5Yn2eXV019f+SefNR4l9E9gfWEJ/3lvbEZKyqjHkmmkpN9giDDsaW/Xbeg59q6OQcOE
TRNcsiBsD5UBzvz75f/X2/y/q4/u+p+3OPzjv/Hrt04taPjr8dMv/3GlPtq7UX98jBcv6r/Pf/Rf
v/XHP/iPC/amu6H7Nn7+XT/8Ifz9f1w/fxlffvhF0Y5sXG7MBzDTj8GI8fcL4F96/p3/rz/8r4/f
/5b7RX38/be3zrTj+W+rMOP+2x8/2r///Teo2L97E+e//48fXr5I/Lk79qH1y3+dPrr2409/7ONl
GP/+m+O5f0NuEWT/GHKnGI49jxfYj3/+KPgbFERnO2EXUwcQfmGdoicY67//lvwNRq+/j3FB1wZt
DH4ydOb8k+hv8HqB/Ah2FOc59rNA8f/e/w9v6t9v7r9aI687OHoMf/8NQrkfD70/zgMYZfooxKLw
TzaalJqxIlpsW7KyL+Aj/PckacmBk/OwXjBPU9EISXcusiM27kBZDnWyeq76kJzAI4SFqWsQAWR6
xeifu18NHCzQbRlQUpxnlA96p6lFtAVZ99pDRrUzyM281qd6Kq9XRRA0IXSSqt6CpUC8dVoldZNN
ompzIXpAogGMv6PRFbCPxlxGwKbXCigaqBe4tIpePnldEu5IN73AOPfVCcokxeap0fOEfuaZfjvH
S5XKuUaFV4YPxg6IsImHm4qzG9f4IKImEuerBD+EHf7o9UDqEu4Dh6iqFAk1Tgp+9pENyHY3ZN+V
ZVjMSPl+mly33OJs5y203usypU7iymLtfecRBWu8XamUbBMAL2Og6lraZ0wvcbrGIkz7xK+vxtDx
drSuOE/jUCUvVcD4iKApn1zC1kKbawQDkG9rB9lk6Mnl0LsIYu5kUl+GtQ8eBb6PBfA6li9o3764
mMgAmhCj9Y+b0rDC86OyRVczJhsK6PfK44v/RhEBzc9DelP90g9JDfeserVbOO8GSIuoBHJ8NR26
+yWaw9uIjOtrzyYGOyNMVy85cVfn0IWzuLWI4zpKkXjICoGhDipTp7sHmSIA7VVEXQJkVxGA88kB
N+A0TjYam1xV6ygONU9qGGL6Dib5bLA0RVdZLx8NxwpkNRxJZFgmFXDuFT2osHHlpIMsp4IxT73z
Kpj6zdLaCg9dqmIcKnELkgv+39Kb/D3ciuWeJDNCkBozXoegSXTaS/+JIrXizkKADSKXhV8S1Ef4
Vzujd8sFDR8t69cLx7XqIjTQzbCy7fdJI+kHainocvupzDTB6+1JlSD7CK1eSubBuUU9VV90oqKb
HrnhV1rGbhaO5aEBc/nU1ooeh9bBcDCV0z12IMxN9THw58UbqttF2O4gFBqGpF/iInbC9UGGZN3q
PrYHDgZ/43qL2QBeCGFdRx3y1MPxNiOBeGN0lhvCA1ljQYEHy1pmg9dGuNPHiAY+k4Oj3gEc6CDz
dAPBQ0zqzaJ4WKWRoMDMifArkinj+kNG2zJI+7KyxUTptIGdDj2aHm7ZoAflNeDEHZua6BQI6S9p
oFl/pddYbsm8OFu3DPubAX3D22oDk4NUdbZePwRlWmFifhMGih2EUIAmJ2+9K2sPy3Wp4OUIUBYo
jFvtFP7p77Xoq5MgrkY3qewJUXdBQYfKv4rAxT0BsUW+NKMhQEt/vhjESCApCtYui/iMVhfOaSFm
IBa4YJm2/5AeWTKvLs0mQquZr97a5jxU1eualBXIC2bySSfdYY6m5B05BBa2urrxNt3YLltP+/rI
SVLdNF0IXNEuPc1449OCcxpCUqCXA2ibaRtEZr6dOLufWv6loRh2Gnxx2yAkvfDpNJ26xKpdFQ0I
6O5aJGZx7gfHftXTPV9od1urEqSvZ3jnQ+PScK+E4Lwl23KJeoY8JeKxm4XF76SHSGgrJxPdrBCd
BoBGrVPIlifuduS9wBuZZiyDuKVl3ksX7m2J3zzVvHHRFa8U5uDBnFyzNgbVHrggA/pZFRZ7+5Ta
Vq8kJROZt8qL5F2fWCHTZJ2+1W7jHkwDEQH+gWROg7ENUDlAF1MvSX+SMB5/auVIbmKgJNCBtH60
C8DM5aA0Sb66fn8AD7jsfePYa6eXmBnBiHmdjpFdU0TSd9dDhFY8XWY2XybhAElCuPb02Y2x0Q1o
uV9hvMePMM1oizYI2IaxmWyDFhAZYBqawb+u3Ad2knNKXbfOa4dEe70G3lUv8b9B/pfJqwDLcG1X
v8JXzD2/4IKNmCCXPB97RxdM+XRjOxCymIMBJ0g7EDNpqM4qobJagIRPENKssvMuIQoHq1y2cTvk
ftwn8CNfI34Aqk1uJwV8NRsEoAicUGD723KFF1GsIwhQAhHejKgZ/YwFbcwKE9egXbRWFrByvM7I
cJ+4ez2HsftaNTCDxUfGji1X4qXvFBQ5Fody7qqpAROGSujImKZ5NXrs6Iu2PjHuAs+HEavaw3V4
2CvBvxkWrHlJ5htHeocJqhEHWquWtUDcln3kzlfTYF/rqT1azx4Uu+vc/iCn8TDGU95V4puB20oN
TLdCLGCnjuEaXZzjmNvuKbGg4MD7wkjndj1DgA5szFXAPqJ2zZcBkgdbP+p4yEsgYUP/xcoQXBDY
TgHkocWwRgAlWb0I8Jpe8AL3gLFYyqfqzJzZGZqeOluQScvgg3UcBr5L2Dk/rQnw8sOc4+yMFXIJ
Rn0CaA41Ciwmhz7HUFiOpJJDa5usVcCwIj8N4QKmvK+lY3IF4QgPm2LR3cGE/kFi/rLByw7FU4n+
SjKbLihKYPAFLwBEEpIwE6THUnEzb0Ae46oy5daF0MPGx8167ZTqutk360PDyqKf1kxXUzb1mFaq
PqCtSLsYAK4DgNyJTwlUIJKoDeqi3G/priQwsJVzptkDh7NTugTBO7aKvSibjcOgrmoIEiwk5D18
i4nmlFOAQIzvhOem1TJni/nWuCCg/ft4HXfI7z14nnqDOu1uqvsb4NQqHZibcvJi6JwNwBMbMK0k
YVcDRxXHXwN/OTKNOmG5BiaaDh5IzDqB3+1XmOIX0nEARkebKFqhW0EUWh+Lfe+uNUxrFrqhCU6y
FUok6fvp2pmrSAsvdXGkxHENF0J6io355iwlSLfoQCvMreP96zrBfhC+6n68xP1ctGLYmwirvx1Y
1mEC1kfpBBfwbyaANstnKKvgWOyybRB0yW4qWf86Ox3Lob8Zi6RX/CJR0n9rm2Q4QU925g60vA7j
EdiZy8roNNX3bAt+mbs7heHkkq4bRJVCeDfspFgy7HZ77Jpw1ILSDPLpa13f97F/JBXEOsCyDbRq
CIrbmT5IXeCDTbskKGoRBFUB7AJqlCmoJLXBq3YdsZPLkrnBbTXoonXamxkrcwFsHEXVi6YvigwA
n5sqd1ucDb4ghXbuflcEKcx0DEteDyEUOZAoDc9hF13WaijOpHpTW7Ry/YORYDc5FjSLHqFbfozH
YTP0EF0ofJlp7VS37dCTXNK28FEXOeNHO9nc1jZv8DG5JctsKHJfJocFSqJRfWvB0PgNFAb0BuQb
XjAYn/ip5wS6a9hGEdAhHMWBUeC96SZy7iu6gGeI8ZlhfsyxBRjc3Kucgku6GSF+NURlK5kAxc4Y
dlTduxNfExkVxroXPQluSY34s/ZgQwyqI5Bsbd8Z9LrMw/F48uDvZBrU6OAKoakLayD1eFFTedsP
58/yFtoVDIzovMMTGst+01rv4Fud5Ibpow7MEZLkq3lmZA+t0x0EDgfl3UydePKsyiWMNtyxOZnQ
y6NmAj4PUyK/3EUDeUAACT7EMq+1euxDJ+PVyTcW9n57BV9Qwkcku8TzmZJ/hXIAJAi4JsM2Qzxd
6EjeYIoK254uSPVUN+E2DtDcu/TKt9UhrINd5ZDrsXoEswKDrLvGuxDB3YKgstodC+uJmybAHYZf
nGDYNsrclyw5goHMPbQpU8SfbWuhUoABmzvjfnQRyB7FhrNpiJ8pGkAUB16dOLkY7+uEZE0FG4U1
yGK/2fVaPIHrOfIE4msc8NgRrifAAopARcLEHYtwN5pj1piiN3PmR0icj26kHptEXCKUZTPxAWlS
Iyrs8hkTPY9dAgq97k40rt+tgXIWOqnjagzL4I8n8yFyoLZzhhG6D+juRtfrLyfShQDU5VEAwsai
BcK4BoHMujB+GCBVW6feBf8Xutiiu30sydcxivWRrKBHjaZeHs41YtfjhudW1TNAUe+5rox/GS7h
bR83VdbhOIRJTReDLS2hF/NGMMSQl2XKJterP4RLmtjkbrUGRq8zmsmOltdUQN9YdgE4lpnTK4tD
+YIBfs9E0t+sqzeBu26cPeQS4ZbLWu1YouPjZPvx4Mal2ECgeQ+yKsFHgsKZoZ+B6twPNjOwb8MJ
th2Q1Vz4Fp9DEt9Bp7ekvjeYHKKD/txwSrTR7KtKvMtYdLuRLhcBdFmbdfZV0Vvub7mRG0Dcu1aZ
IkhKnQ/edO/Z5t49S2W85S0uI3jmcgY7FwEXAYiNPQGGDoY4M9nFbnUY0QiAus2HxoHEoM5RHWTG
uwVOnyZof+kw4TN3BLS4dbRZa30ddO51kjDnzodYbBdT5xas65hNxDlA4ryzQbU8Qz/lxvkCwdot
02G099cyOZhy6u7CRTj5NI22CLEeM7iZolgLIXbj1dxl0wxuOqpLnHBQh68CLIZuw4/KQeSkD//7
1Hfbb16wPNEmekGW4QsExd8ETG2RFkc+wtDgsRkLHeN0phytnlgKhfBrOKILdiucbViXM2ThE4xu
LFJJZXC1aBz4cr0ks3E24do9WXxLEECr7SoiJAxVJIe7o4XGo70Y1y5XTf1lsBbFGcFQnwTng88e
dYYsL0cfiVJr81BpegkgIYTyObwffX0q2+ARDSba2raFDiXaOMBG6Bptg3BB4dZtEwwHgg7NA7id
D+wKRFuB2PULsqCPXTqYPswXwPhhi0D2wn2FzXwB09uNqL50kymSuN3zuoYOdJ3ulROKna/sW7PM
B6dcl1RP6GQSiEwppNNsXvYmdtAZBVBgAddAH+mEIHDRJOiaO5nvvXaKH73SPoKu203MZr1TQ9SC
ORDnbZ7MftIlhOe4seS57OIxdXocAKEN8sYiPA+hSblxsDFXQDLPLkJkghbHZzq6DVrHgpyc76Ef
DNJ6qk8iMXM+SJcXLqNQRswXCtolyPnu/ZXunaBZ0m4V2CzCNJq+WdUfBUuanT8nD+DzynyCOA77
1Ava3MzvbtewvgGUshmZuV+d9eQtkUBjbB6p7nbx3DzDbmY/Q5iNFzPCmHiBi3XZZ42Df+bc1NCJ
BPWQlpCQFO4YniAOua1JdBH0Tzop00E/L3wNM+jJ7gZMq+aIH4VnI4hxwnc9PxOpjQsJMcGmPQQU
nzv9WEN4jvdStVtjoARRBDvdMuPxreB+8aGkfd+9s1hcC+4+LGv/EmKFpHB8eAla/qREjfkfB9KH
2DjXiAp9qpTZQmCcUb87Ed/BBljflKW7qaovBNWmmdccaWZZ59EtVQvKAe/kUvMoS1ldzJoWFMVi
6+o8rHiUpKUIgsM6cQq7JxrdjKxa72oi0FqWGptBRdGkKej/l0TnflVO+0G0yTOvcOSjsDUxpL4u
DEBN4dV6OJcKhLQ3jPHZ3cxt48uDVJGzTfopeQtkyDcVlZC2oKEi8c13COofCOUPiCSgze/IozMe
CQtcAJxwr4KVfxie8crvyIgIozUtgXrjnNi65gga7nbCfoCp3U+FuvVTOI21SMfxf8Ef/chZ/fmy
n+gdwH1SBSPfkZq/ck8OUCMlTo8KOnoT0vAHo4bEgdhm/tXY5Y9kxZ8vfH4e390v+suxdLDuGiZc
iMXMCM3eFG35TNcds5KNv6Apzjfyb5bij+tF5zFFCC5AF3yaUYzXaqqcrtmFvnMapZfNS/kL0/Cf
vcEQuDW8dPAfvMwf7whQFKMkkrvOjW6j3h40NR9Nwn7xwn51lU9sC6GTgYAXOnrou6MariJHF1jh
Xy/Gn72bEBBQAo4WxNtnLq4EXr52iYS4rdVFmSz3DipIeEGq3aqW/xlr9c8XE+K1nL3AKDjhT+Qs
B0aJTqnZnWdHz+6us59ketqst0Ne35Zp52FaRqbdcoJcaP2F283Pb/Tf1/4048kTwlpLmh3TUDwA
9lIW5uPjWVeR//UT/elb++4mP1HsLGx6kAhYfQQ9mFfW4xZaYmcXs/g/2ki+e57+2d7quw9Lz6Uj
Napi9TZi2FLCtxMhuBfiKOC+pzdor3fLDkMe9j9aM/96lJ+/L+haancNmt0KKJ7V8B1EQWZUEWj9
iwXzi0fp+z/eXzizZuJjs5N9+HUGwXWeMMRY6xD/yoHvR3r4j4VJwEX78FyC2eqnHblWDSFVJ3al
f89RZqwheUowzQGd0JWz8l/s/z/bnqAI+tfFPu3DeiqTru3FLlTyMQorDL3D9DH7Dxbhd9f4tEHV
lZcQH7qsJhY58N0intgCzKvt/j+v82mLCnGmtGg8drA/QrcOh5T+gk77v76XT3qBP94ONiLQ3AjV
gKjjx2WwUh1AhyqAv6bjac3V3exlSTFlMbrJFHLFQ5uRX1lR//QlfXfNT0sPbBkw+EXs5tC+ej67
g1n0L3b3X13h05rTa20obEN21Yg852AfdN/++rH9dMP77g4+LTO5jvWMgNqdUzdH1q1pha919Nx8
bP6TnfW7C31aaywaQBBMKOSHRGQuG68nVTcFR1v7f5g7j+26sWzLfhFewZsugGvpnSipg0GKJLz3
+PqaUERmkLhM4imrU60YEZRi8+C4fbaZi369/2rz0H+iiDSCQkhbXCEkOdS8SlNCvgnvZHW4pJnq
7s8/HKKgKNIiooc44GJielmikKzI97FYHIvAu04V600I/UNYmd++tvTZ+aaDohd1cuQzSfjjwgbC
AXYL70+Oi0uNuKEzlinqRkaxMkOf2plBFKi9s1CX0OAcLxekR04sT9DOqyapd2PDy5aK+GgFG/zZ
oqYv/1+WrMWNZMaaCj0337dReZ5L1aU1NCuVIJ+Ohfon2tN1kONLIsSYh74ml8V+HKyBiJomuPSq
092sr7F3Ph0Kxb0GwVBDhVLycXLGIAtoCMroJB8qHp7G/eiXKwTDz0wYpolIianwz6Xz1RapVAoU
TVaGeU4YMKbYUZhWLuvPvtd7G4uDjEhnwpqgALYJd3os3kyjdkR42f3zlfzeymLPxCUxkNYo9kRC
DKoTeE1BDiDrn33/2s5nh9p7O/MXfefxCJEfFn1LmalfPzZ5dasI3RnF2ncqceT/whJiKEC/aDY7
0ZgFt6pTzl/uAWE/G9nwaCg0SkRK8ubNXuvXtj6do39sLXFZnENZL1TlPhyLNxNWou21klOKcbUy
S5+tNxNgLAgSQGa0mn78elMzEnSiMbcqu9twGl9N2kdWhrJiYjmUuub9MBrpPlZCEl5NkB0yujVX
9s1n3+vdOLSFQ0DFcCaqabafyHn1rfdTQYxKaLOXr2dlbSiLnRPrXpnTlrTnbKmIu5AKMpRu97WN
tZEs9k0oKV1laumeYoQfFEnRXtv8ophg+7WVT0cCAFZn6iXKsBaXZg2lfpD9HPdWvzA8BEGl8o8I
On+5aBxgKnULsHtPQhpalpfUpOR72lT3uU51S0uXkG0Vycr+X1Qg/m2ISjNQihSWnQCBktYfaNpC
/I/WrlzfFPtsuhHTi4Jaiyy86YXIgWHgyEVNo0Jgl4ZE+iCzp7K+QfF3awwr8yd9diBRqvbv32fx
rERQ09SELtvXCM0RUvHFn2a2E8y9bJ5lbrA1nHGLCMyWjoJ4uxZXUebVsQx0vDe+2M8E27wBiaO9
ONXpzaDWAwnCMrxTPeV1bCKTJkTZRFtsgK3kgh6BlUgZZYk8XZN1EvlCMk12GysTcJlsyOlnqqf0
uZSarrS5mkbdjeMgzp2ml5vbVokIfJdepNC+QlofTcSIDhyNdkSeqOamShNjQ2MSKlWlqsaXZKk6
/Y38kyHujLHRFZpqlPqIQo32p2uP5lFgRFRjm4Z4yshTYPTrFAzse/RO3CCoNqkqkDtMm//Cjkbp
PKg3hHZPboTJoy0vMkWaUUSJbDA9q2k9TfQiW7dfb9cF9Y9FzoiozadCWpZ0issX+zUxayECtbyP
zMNk3Zu9AahCdjt6pofq2NF+aQgVaQp1UwIM+Nr2yYE0m0ZICMITmH3Irx+vCCq+NXH0pL3ejsaZ
lpk9lQux9UjjefrwtaWTnfPbEjtYlMB8S0t4uTKRVtNKea9oVPT0V3EO3aQhq7L2PPntr3/YJbMh
JJE0aqpmquzijDXVWutzlUDxJtbt7hAeYW6dG7vIZ0uuQQdPz6ffxgwQX5yEkL0XV1MnqpNF19u+
2xrfp9Cu7huK0F5m6W8DUpQVH4Zs4zuo1Kxi9j/9ntY/lhfX1VTA/k4MBUG/MQKL4T3RkVHZSiZR
6a5nK37+vAIX35QXyyz1wwLlKl4sk4S8fzcRfB+oJ9nQW/wDzE5JAE9pHYozH3yifJuvl8tpFAAF
PAPgzCzAQxxg+Ygpx9oTfabRpMAq0Mj05ESs6dui0EG8U5orsh1j8S0DbRB1L8J0CKVp5bD/5Avr
9MzL+MvAwKhC/7g3QFJQfWcq+4nCzloEQXOdaWdm8uf7goJptr1IPfUpGb4aipGaUG2vWdF4MK3U
uBwF+lSjXJdFpxOHZsWZkucr6sNcko5AJJEOHctQIY4v5lKJ+zEv05z94e1k3ymrS3AnyXW2NUno
2f7glrf9RXIX3Clkji4q+ZI65mRrbWiidvoDl/GZSA/uuojr2u81T8c7Xz9TxClrSjLJrugo9aH8
VnxXvvt7yeZ1cUFa6QFRv0a9V/cA5la82NMzY/FNFlOtCQFYMWIAc6TaNM7m/Ruyf4XRTjtHe4Do
5H69vOePfDIJCoF4xDkoRVqSMLuiocXBymnKFn54hjm6RUDGrpIBP/y/GVo4LPSeU9Pe8YKSYyA8
fXvbD9PVqKJM89/YISwEo1nmYl6sqoF6U2qFi30epffqKH6rzYnit3z/x1bYI2xKmAoSgY3FPGWa
UdWTXu695lnvD7Xx3PU/vrbwie+MrgEkVKKp3B7LA13yeE35WNBSfzzqkVUcZWp61sKNn0y/LrHZ
6fwTVUNafi3PSmGrFfW+SpKjL9XPpuLtShgTX49lzcpiR0W+qnumXu2DClnHybuxDPMR/tefv5xB
/Wu06xDaIsu5mPms6qj/hfTheU2zC/IIad0BgoXjjX4L4oWeh5W9c3Iu0zRJvM5U8CLAgp8+awNV
LBLkpKvKibLyJkgpQynU60LvH/6LD2higRsPlYelK5GKnTZZQbsf9CzY1kqq7+U+MF/1UBD+dKq4
7RAbQnkIhPtpH6MZpYmqF5DL0i7fjp3wQ2ir2tWsbiU0eHrSLQwtzgPBlOBmN9AtdubOQNM9y93h
RrfBCmz6PeWm4krY+7N7HKEvcQ5tEilEjOjjse4rsickvc7RSjXubXzW7iIk5GvXtEXPjlCQL/90
PUpIALGnALmR3TlhlUqpl1hB5u0VtftRtNK5XKm9rYGzsXUxWMntnCzFha2FEwaKhJ7k1tsn0c9q
ujOat0qmoKUx/9xL52lAtmtmT/PqXjz8+C+DMKrWvk5fwwQ9WC+hhiVYMfKZL4sV6Ge/FXSlpZMX
Nk1bRp2390tHdIbz5qW8SVxh00F/4XnlKkcq+vew3HNnWDl0P1skH0wvTipESEtJqry9WW7V43SQ
EGol9U2f8uQYR8TpEZ1QXr7e26dPeT4o8ia8e4j605q6WJgQ5YKoVZg7YKBgei+JylyER/W6O7bf
e9c4QgF6TF7NlXtyQVSeH3v0zs3wazKCRJmX76Cp1ysiKgRlbkA0olOVbNML1Nm+ebbaoIK7RlRe
SGme2psvvHduVRh4ajhgL/4W3QcvFJwr+2gr/gC1ENDBZe2MY7axDhTRBI58CYLmjz2debxIGhO8
gZiOwNNH+0kZUykHeS+kj60oQXNN9zDuV66EeRAf3CmMIOuB5ozG6+QkTKQJmaZVSXOoKfgNaqRj
/ZWG4k/OTYSbJO4B0jfzU29xyw089PSpqw7Gnb6bVeMFJzmrXWIoCIgIrrYynlVziw1RJx0PEszN
p6ZK4+1I4c5P70Cf2RZMW7+p/9Sx4gNqIo9mXUdwjwfPx1mSwedWw5AfPLX2KDOLaPOxFXH4MU2R
sbYDlE8mi+vAUvQZAs8b5KOt0oBlVgfFYfjl3xrb8cE/etsodYdNt6NijFX49Ub/bG28N7f4lKgV
dVLsFwfDypJzaidpihAa79vXRub/yXIBvjeyOEyyHBZAyJiMtgZIkpbPslZfDRR+2VByH7+2NX+f
pS0DZT0Nv5EYx7J6Ic29PKqz+oDCn9OP157wNEMrv7bx2Xi4P5E4Qgdlbtz/OEe4KV3JI+XQiqk9
6fTRGxE07GOp/nG+ioX33tDiBi01K+DGqw+6fD9Ug00VHyy6lSfvJzcbRmQYESruqXIS5RKpcR2b
sjl0W303boCUgtdySjSpvG3tji4F7cfk5/9CkOfTr/jO7vzz92dvifs9f0XvorwUHuMbVMTSh2r/
Kz2fhM14SG4Et8Z32Hw9d78nZ7lATKJsAPvZYizwj2ZFodNJkg4Hcedfprptvk3n1Q/Kr+zYUe+8
e/BJ2+KW2mnve3Qm7s3L8PnrX+B0gWpENIBxWMRtZp/lo30g2bJfR/1hsMT2ZwnbcN/6Kpq5mffn
wRMscSJznSqkh9XFtvOIUcM26w8e5cBpDMlFjfor2lJ/SHm1tog+GRXPQknVCQhJszv7cVSyauia
lQxclZEzl3KKG61w/U2KL9u7oupQwe6uadifLiAa5eimo14Ape0TmsrocR2V2QASrkX83PN+mWP/
rPX19SBQ4P/Hs4Ytcxbh0udY5mJ8mTfUQ1kMh2ZU3KaKtnoVbAMl3X5t5fMR/WNlsd87Veq1LBwO
gSAZLrv9aApjselSRN7bPFi5aj6dMr4exxhh9RPfI5OHpMoBKXc6gVjBu4IndC5q07evh/SplbkG
QtRYh3AMPi6MqRj6LOnGw0RTjhy9BlllC3BKvzbyyRlG/NWUcNBxPmYNv49WklAJFAFGn7gLn4DN
1pf5kdD2bfJYb0HF0mRwXv3MLsxLYWXCTq9Pgp+aiswdGA71ZDMXg9KkWmseArG6tSaq85EPHP58
6WFjVjblC57iPnIopy2d4AdFUAcYBUrWtNDt1eSHB1P3r338N1vj+q9zcAHzWPzrfyZ2fKB8fEkA
+f+Q7SFpHLT/51/sjBO2x8VTlf96D/X4/ef/BfX4nzm/iudHSeRcFKmw+/8F9TD+h/Ib3kkWKTei
LhYhg7+hHooGuwPQDjiQucCdd+i/qR6y+D8GCS3eN8i5ULpF7ORfv9mHOfoPVI/5WHh3pcE/ItWB
fWoz0Cdnm31c/b04QJtUxOdZ+lN3pH0UO/q1tJs2YPLQyVhzv+ez7sQc8T/O9FmlfFmpkypJzFKl
EuRqFtIrncCVD+lBdsWz1QzS/Jt/MEWcETkkEjlclwCEFldYKLViAnH6+V/dAfSoCE6HcCUvi5vs
wnh5N+d/f9kP3Qif2eNy5iqbBZ9OApygCj0ZLZon5Sq87M5rRNOavfFz3M44sGy3OryTiVMBc82h
H8BF7O3lremNCe6AXjFxIzXg0Zbwhep2G2kjIi+lrQ1ujl59/JhYI1xHowXp4RPXeGhieaQH9Lk9
thtxM2suWqg42MKld19tJIdGi032M3nQL9ekn2aXZmEY5ek5HikBvmEn8fN3np6BHG6QCdOzupt1
meNdv52179YqAJaZ4rkMTmdF0nyJe0cz3+KOrkul9EVvehaP4b7+GSAPp+1YJ/iuqymRTybug6n5
5+9GNER+msTW9Ex/rRPQye14LljxXbapkU5ezf4s7lAoPjCFqBvAh1OMU4Uf0yymNMvH18i6UqWr
tj8r/PuvF/6ahdkxeTcerYa5MSriK9QG4qoHVb5Um9XgzqdGNF5laLZST7p82ipj1RdJKL3KO4DH
m2ibAdjpgWWNWwmsEHlMFzkT1XLXtBAXXtVfn++d3cXgAgAchoZdz7hDUWMsf/pQFLzx9utPuIxd
nZhZnFViIKItUkivEXKLveaa1xwdF8ZRBWYLK9z+w5zSX+agc+P1zBng5SksQLWQGkV6VfXvBqkE
EXxrmZf2nw+K/zUFJQSn2MBLx8oz23LkAfxaH4PDrNNqHoZb0ASotIbbtYvldH3oBFnAb/AWldnK
88/fLUJgqJUoROqbDE241u5IOQJZfloZ0PLy4onCaTu393DmIpq6uCstXwusQJPfGgTVLdDE+27f
bo1jMRdArA3okyXBhWzCpZsDElxgixNpUFUNpZb2F4pPB3mDEsdB/FFzmeRb2tXXnkMqn+f9KTsr
61GbS9JU1qgGW6auox6UvT+Mv/RIt+PoZzAeVj7dmoHFPhq0oBXFbvwlQmZ3zeN89c8C46rd0rR/
TSB69QMuH+vUj8y+DZFgQqQgrJbAzKAddSEq/DfxGAMD22Zb/xjePKusjx2xdyc/WG/l1sxtKH8P
1fFP5ZdxqBb2F0vSbKexTbHfRT/z5ltrHROMff1ZT77qwsTi2NAEo1TB9L8VkmXrxb3nrQWRTlfh
wsIiq5XWzeRl1fgq7ONLbUs5kyvfjVvRTbeesyb9fXLWUjNBt59hkbnlUbmcsL5M/apO1bfC2A/D
t1bV7DYy3JuvP9lClPP3tFCJzJEOaZ2E+nITd6FawjH238ZjdUg33X7a9ef4uu6aWvv87T9sKUbz
3s48d+9OJL/yQip+hFd1KD1b6YtHr5TR2cqPph4f0RZaKar73cP1lb3FctO9Avxu7r/hD75ZgDNS
G+D5UTpLd+12rFxH/94fiieaA7f+VnPVC2+zdkl/Nn/vR7zc415Hv2Liv6mg1o34luAweL/UUbLn
lSlcOqPsrA+fdrHsAcRYJayUN3r5dyOdS9fjT+9YXdUP8a50pzdqVkvFRUzomDjW/Yrtk4tmYXux
IeK4HCPU2d60K1fGVyx3gvPLu2td30nd/Xqk87NT7MNYFyE/uNflKGCvr2z/EqWn+ra4AvFylbie
axBv1J5YXoTGhZvhW2RHgIfX1IZXFrK6aEVBcQqYve+/wU4AvXWgfd+ewoM4vZXa6nHzyYH2frTL
UJkUmnoxpH/P7CZw2ovhbL4lJEc+z27WveNlOmg+pD8YlD/u0jHP/9o1yXl0/9ds8kJESllBSjl0
13bI8jGzsKYvHAhRLEO6hP232c1Lj/FO2VnHamesXbYnfsrvQc0VIwR/5vzTx0F1aVOPjSX+Qv3I
AS5r1w/GBoEncMBrvXe/I96np84/phZ7XrGg3/hm+VK41p2cniENuY22ApDBAw3IAZ9RtuOrNW/l
8z34j9HF/h8HMY29yH9rxrsi/BEaoV1EK7mtkwfhX1P1j43FPpc9P9EnXXlT+3Ij+cFVAIAQMG4d
aZDW6m00vFh5v4vR4BHj71+fMf9hz/9je7Hn9QCJs3kXqLDSN5NsM8D8WAF3nrd8eG8du9vCLhI7
P5T36rm6F8/Wspa/O56/mNfft+i720vKIjh+HLHdNrrOaElV7HQDsWRjOOl5eTC3zYPybZaILbeF
s37k/Idt+e8v8Ht23pk3krm0mquk3jTniWI3AoEiirYdqCLakz65aIs4X3/0ZRj475PgH5OLk0Cd
zFCDyozJ/Ckik2O6+VE5AyIkbKqNDNVnV9YuKiaHajWWszbhyyCcJ3ZhU3LIR+cqXokGamWXbbu9
eu0f/GvrqGzkx0vpKLqAs9z6LF+p6/l86HOYmEeATLBsuZ8i+pl6jqX4m+ZqtrlT8c4jV74Ob+bi
VHBe9/pj+OeRCVyw+WVNibdBLm2ZTIuNFiqiLL9JqjOI/V2h1G4xBPuVaZ2nbbGQLY23IQk7HobU
u3w8Cys5aeVRNV7n+CZibLvqMT6fo2TxFrrRy4qx04NJEinKoNQMliRCLYvzXYnNxggs6dW4U0db
RcE2IR0abP0H40H4GV+XoAMHO9utvhVPr82Pduefv9suWuNXQm1Ir9LVaLgoDSWuf0yd6RIcknVj
vPV32U6K7K8H+/lYLR6MOnE5qm0XNq1GHspafhWni6m+z6pnY1xx1U9vSyqISLfOwXORxNbiBZx0
UxVpgfoUHShW3v9vQ3/Lb8d8UYpODb5IlJFw/GLxt0pRhUnYvg4xcdQU+vTaHbn8UL8N8AiFq0w0
+iRHDnNHS5UO3O5wp8pnnXnXrJXWntzCSxOLW1hCnmQAV/XabX1kbJl+z20ISuxUu9vUB4X8tNvu
Yen+2QpYWl18OUGBcoXG5Gsw0J/lC27gZXsf4eivrawObnETS2WVxtPQ/o6NaekNssZIRzrqoXU9
GmM3wy7RH9fDtGuztjg3Mhiees8nTREKr8wj+CNb9X58PbQVG8rCsw7SUggRBXs1eTCF4n1cypuu
XbHx6eebu3UQUCAKctJIIyDXWUTh8NrAWr31i0uPW807QIW6oEQ6jh+oFeXRsBZhPLnB58WBoD0V
atzUdBovvt9oCeYApJtzF/Y5MjXIQhO9V3YQw6kMgXeyXTP52dekRF4kxcZeO0lRZAC4xcBgxrLI
nrx7K/ZsY1h5ZZOpOrlP6CqgW558GWnbk+LGSROEZhj9pxiBzPEsrjw5uEg8CKSBHeeC73+zOgjS
rhaJgedBidTTIRm/gyCK2oMZp5q+S5SoEH6hdYpsVdQrAn8zLaxYsA7NXBsPgV7JDKoSdLDr5aMv
x3miqC6wefpZzqJcEIfadLs+k3LhNlaQUy2dEnS8WthUxFRSutXbbCq7bRVnQXXV0s5Z31cpenYF
opXhj1yqo+Yut5I62YC/77yfJSRD6ahqgQFvPAOOjkSzHiO8lOeoGzaxruSH3IIx55RIzY92oVn9
sM0VqT6HWWGiVNGpCA77RiikW6MTlIPVxBHiWXyPi1INkuFClAvkwqnEaAOQd/PHMqE+ozFpjR6K
tzU1xCVaWY8ke2oRhB+gqcqcqic0Ev2nKO3b0qmpObgAsp9Sqgek7kfZm7rigIdTjmoj4JtpdVZu
k0RF+k9Ts6yxmYhesumXGCa76bzsmDTlBFsxCPexlGew19H/M7aWOkJBDDIRFRBkFMvLeOxM1MO7
RjHtprWCYzbpLb5nB+p5J+tjBpd5BN1eNXr4MEpSdqukvbjXiIELmB4gDiK5hbqlQGakC3YiCHH/
KjR0mVa5QgC4EDlZk+P78MtMgX5njMksZIUEVAWuPJQaMXgE3lhVtjwNAVhNFLEc2ip8yY4RNVR8
iIZoqG6CCnVYV6lNK6PyKlLo4KIE+Vb1yyn85kVeBgbNDwYoil2d1odcD9KbMpBRIR/quIxdU21R
nMyU9A6mE9X3Rs5kJiRNddtvf4vfNmb03EqTcN8JY/Ar5Yj5lTWp720Gw5gaF61GKXQiFGpByIjI
bbt9LwnHduCj2AaAAekYelFxURk9OE6UT4XEUu+SrklTVOTksBbcRoG8dO7leQC+bKT6RoMMiTgY
BV1l6b3IRhWn161k+NZ12oPADLdy3gle7wyCWXf7spE8eScEaZzudSVAo7guqXc+b4w8zg6Wn6qc
bhWqCi+tV0g/1AAFqru0T3vJc3WrFgJQgmaKDnpRhvQJ+XWXyq6kBJ6+EY1Jzq/qQfE1Cg4bS4F1
GjfZm0fznOyGsZdl51U9QMRv88Yw7DJUwmZTRzVdbUpY+fquUKMxpzYmrJJzwzeQLQtyVBA2bM/R
uI6EQAu+03YTaMgFZyJJn1RPWUEcYFpo92UohXdhXpraYw4yW7CJJ7eQ2wXala+EKmCDGvSGezrA
2WNFf01sV8WYy/tazmGpq9LQaPsMBnV2WatovlxRcBJp9ygdQv3PzIotFIrTeW2q4XhtabE87YSq
1R/Lrs10B0KE3+1FTgj1jECPX9iNLw6/5IZCk6MH9fwHjXTaq9iJke7kZRIE3yf0HzSUd9uE2rsO
6blLq89r4DVNoHR7lNVGRzbi6aVqBivUbEXOOu0RaUXaz0DQoy6YoiKH1kIetAAWC20s6oDW96Zp
mKQptVCBF5UC0qHkCTrB4XZAxGzuLmtsRRD6YCMgeTG4fZV69ZYmzrJGtTqCvp415Km2cMP6eJ/T
R9OC4gyt/qwUOgV5PMGqtW2fZULuMFWWhoKCX13AM+4acAUTbfDgwk1U7i29reQKLGYcjT3y0gTE
EsRyR9TWUhiuyI+036c8Q/DNbbykg9pvDRBGQ6fxZeElrtQM7dZxyDXX65oGQokQZWjdJwjE2lIf
ZYFut5aR1fC2E11IzhQwsrYy0SWgTGa7h8yOTKHBn+pYiXbt60ehLS4nfXhAWe+y9Y07RBz7jeBJ
N4UCD98vRCIWgx468iTdWpJxHiB3Z4Pzu8+6gXt5lM3zHnlPt+ilaDfI6l6YGuDcRXCnSSh51+mz
aPF+MFDNoDvMsq0k6s4l8N52SA7dThTAvNFY1Whc9LEy69vmMMyNZibin1ts21twHA+G1G9E+NVx
kW2nMd3FiXYcBu3K0NqHQsgCu1X12Ikk/bxnHyAuGOQ2uicXiVmgRKQAd0yBzU1Ws81blBfT0kPT
BTkYyKy7NEz4+4byNCBtUkvq964dN0EguBnhd7LronU1Cn5+q+r0snu9yF7z/FfTy64BurjCkD9z
bYA9YEEOMihstTRhzHXUTMlqfVu2yNPKZP2OU59pNrcrVTHpdGyVAEnhsvEuIzWY7uIeRXJT77+1
WnQtlNxWVmNVWyFmrgYLPnqvNBrt9GJ6hhweMh5RXG78XP8WtfgDrQVPvL0sWv0ghijOGhZXWIsy
siN4RvVqlbBLq1iQdqJRohZVNorgmuihfK97MTl2RvbD82q/3AVahDIpshJOnlcmQsbQ+q2qe8mn
CH6jWspnoRTrHHKIGh5ImIV0xbYwn0WT8eltIabOGFrJfddH5JwNTwp1W25EIKTGCAi/lGPfsk1E
Ag/zfcdeyVVIBw10/RGlRTtC8AGNkUSlmzTvx5/ZAOi7UQM4spVRbDzNoyLGC/ozwtnT+Zh0pasi
sYguSmRnZQhJMKLeDk3mwW7xbuiMiQy782PVFSrEai0THHhUZeZ3TRlaMijFraUFggiptopsYHD+
Q5T7rCPAxZq61cusEQ6Z1WQ1tJnYS5iEGsavnk6pI5bWLbiD50ZKquQMpBuuvp11dOxmPUgfpY2j
oxyYxhH1+OCxVSz/EIlWafK3ewRmyEGjhaLn8WU9gvkvButJ1tPuFsDqw9SEzzqM2QGg0tCaN41U
b7JBZ/jGBSmhfSDelzry6oZ3zPLA7pKaOvDaM1DDmW5bw+Kug3SO/gyZGlX2tji84sbvJLSx4ye/
Zwdl47weIhWtaBOgkuYfgPEiSRSPx7RXgn1RSL1bB8mPvjcPFBOnl72e7pJZgQERcx9lCXQhCq5L
WYmcXH5SW6twROjsVabLmxGeatuVl0M52oIijnYi8017emrBfaOKIJg/wcbAZe48KBXTYAeNjMJ6
u9HR6nyUtKR0APbjJIaj5Wi9cl5WwqNZSOdtjbo66rGikykIgMZSIHLJVPFGqftrtF6ReQuFy1ZU
d3JLoWfVWHLuxKIMnCQNu+LAyctvE6ZhS0e6uU8ro3zrxQycOXqz4J0zM3US0x9FR811vOhJNY5S
gIRAlN8mVli96PmEkG5eBBdmp3yf/BhMMoXtxveIneI0JaBkRvctH7tok2ihvwkjoT7UvfBLxDm3
acRNXxM9S9UdI03wtnvqkIT8Iiu8c73OKO1N4ISLIpdre6sN0kbS4iu5VVM70VPNTvPp2lB8SoD7
UN1GhaodoihEUkQSsl+DivSO1iXVThKgTA+i8c2g1tyd6vYQxXCFR9iifIeYgiFJ9M80eo93JQ7w
gbzfSze2VNmn6p4r9XmEjH6Y/Cb1mJqEFFlZjQ7iCGdhoDR2VnO2VJ38pgk0H2R+n9qqVOvHKWXO
4q6cx+toBpj2VNkpFS5R3xXQ6KRYg8kySbbltR5K67K5s8yotpFfc6y6eeSApg2wLDI3HJvWNVRk
C0hBhAdpFOtNMKteoJBtqzEPG88sfhWNKNq6NBFVDmHo62WO/pDZ5+hkaYM7qL53lDlvXJjJeykK
9V1uiul1qDfxN0UqkchSaei32yF4DYUpcdHRyty2lvJd0XvUR5Rx4+8VT/a3QVgUj11QdNdTLqeR
PUSJINtDUhsPaWl2V5xKxXUZZ9Fl7nvG5aCh2ZDT1lK6gxCn95KWWbsoqlEJC3tkgqRcfKCWNtuF
DVKuRVrIE/5N0m0FQa+2apU3DohvLv5Kog1CSToHOZpgS3OwhHdbd26Xjd9MgDGA58XAJm73PZDM
m2isOzvuTdRtkWndVIaMFFQx3Fl5cpZV/X1g4qgAbA/2gSdZyffalOiuk1oBuLePurxa1H59xN+U
ZCdOOqW9HGSvegop3+coCGrd8bWhtBEiQ21YjYaet2ZSBa/wAePmOtP95CYYwN24hdaMv4Ampy9a
rmkAgNq8+n0Aq0jp4FnjteO6W7HuuwN/1kabC8U2PcybcRMXVvgSBU3UHPsa/e/zopB5kwhoGqus
WAvbmSlRQOVUBfrCFHM3fhI8CEE1qzwFQrwR/D6qefr4TeiMZugZjyITiRK3B6jioa5NE0QqGUKZ
q8DPiB4DRhfQot/GiHb1mdvN2obHXoIJfs68gy7ukzGOzluvFbWzyhpH+eiLsdJqHGZFzcJTh2Bo
GnCbtTCcC6USJoM9BiQFiSjxeCOGi+yJjBZWpQp4PSKp53hPvbip7eHYlOq+0NosPSvm5k9k4+if
1pzYLCMKamn7RFzBrGKULVBpSozupZM6lM9s/Lio3gtJlGe3YM6Fn6Wne4To/CYyfvkGer/JToZe
paIlVomd/4onLwpvPFO0KoWGn8JMTxBOqM9Squ9Ezv5C6Z8bnkeXE7Uw4MgpcojRVIbfbRNe9RrH
G4D+5E7UC556V5U+bxQqltPggEOeDxfIUg/GnSwHgveMaxUCrdeLNrITkN4CT45RkC6g8fbaRjC6
WBWdqJoK+Z40Y1fuEaMKhJsiTdPovB8pb0QdrK/rbx0Ac0R0jH6od1zmrUr/GyJJaC5IVj64gs67
4iB1sZG8DV0bm/58xlr9sygHWfm9NDT/pROlTN18HXX7pKblYwhnEVBsW18wqGp5mssHeCMU27+Y
FMO37jbYrNXpLsPL1IKL9J9Tgwl0hRLwOWr1LjRv5EkVtRPdOmPidBpqM9puZTjLuNdvC3RmGtTn
KrgDizB5lsp913XyT5J1v4rz8Hbuagy24Y5JVDTb2KnbdWLWacYKag1EP0hlClapL/04LKQL6kFU
lZ/Vd/9S2aqb6K7yXOtyOkspsR42zSXdr5OjOXPvDvcFQsUrs3hSbDL/AiCPqNUl1EfS6uMvQAwq
NdI4esqC2z549eQXIZlcWAwrAb/TxbKws0itqGk5TB0DnYVacXftyDVdXpdb6p13+Vqy6iRxjzHq
+masN5ryJ0HT2BNKgPbxU3IQN+NDsLUc3lw55fHCIV6rQz5ZNrMtNoJBheFc+7yI3oteAcksK59y
r91EFXJUUXKEQfzHq3NhZrFQ0MPjyVG1dNZcJAdtm2ybR+XWesq/SxrYG82ZU5prkeBPV6dOpbBF
jJb1YS42nVpFeHxNyw7/i49eiLe8YI3nOZU7bNA6oQh1B+7GeilaV0HdYS2j+tnHpWRdVua2aXSF
F6uz9+tYR2DpSb1IAtcHhH2uO8mV52Zn3Kn6leK0rKRju7Z+5qD6h2QnZ8zM5vot+kpMYzGnRh5N
RTi1T7+L5Qe7O1NfrNsOrw95CSd5C530ILrESf4ve9exHTeyZP9l9ngH3ixmA1eWrmjFDQ5FkfDe
4+vnZlHdQmXhVarV21EvWqfZh4F0kZERN+6FRDRnIhMwGjbDGZ0fS11GZ6uIdiY0bqF6d3osIRma
1iIG3iQWetFl4DzRTlVC38uUDvF+BBHALYHW/EZj9/mU48ISDOSQFZRe0Wx3atmPmyILEg1rTkAv
YPm/8YGXgJYNcPyiWVjJ1T927eqpRWqRoZZpdGDQfG/7A4Srai5jVFhp8gb4tlMDlO9JwgkJzUl7
I2W92Mlu8sdupxx6F9KrZn4fQeP1mbF8Z5OIFgFyZEQozKNJmacKicCdRMHQyZhEUFCPAFu4BCzb
F2aZWNwVAR/zzyoerCzylLOqCtqusWfQOwO2CkKvebp4QGHJRS9n76Ra1NxErmejdfFTxc2lbZjE
KeQUnJwSGJNhD9B01K7RdHpqzJiEDI+i6j1+CvbyqtsbKCgGdvEsHKRVucFD4JbQyjGpOBbGCNA4
CvUyJMcBd6C2i8iJaMfj6nflZsRNAoSFK2/UG93EJbmWGBN6vo6QTJ/ZonZOmERolRfr9zoCrbvQ
2Q15zcepw9gu9JCQe8B6ocxHyudwPNSy+XheyCqaS9LPziY1+iNIB1x5VgOvzrqwzo7D0Rp4hAEb
gXoeT6Pn9BxkCmgi/kA63hYttLTYndlZ5b44kCgjWbGuETJJ831ytIdSog50PNokeMqbGniGBGOW
fEKHcExik0eShTF/5PKjLchoF8P0oRsOHQWnO7GUQIleCDVqsz2a50Mo+6KTvMawesBGbOUanKc2
+BvQhm1VisUwvjS8uXFqj/QSYni5SD7x1t9wNyLIStzoxttzEF5c+5a4Tq5YE3oGqiMzKuN4gxkT
/dCY2NPx8kmS10jXfcT1npAkRa6OB+eO9PDELgvCRtPQkMSYjoYNIJrQAoCbiFq+QagrvSubj+al
fOqf0nXodM88dC/d3vVvm+tsi1rXqmNpepwFjLRZKuCBthO0r8b6I9t3GxxyaIRZqs2/kK61+rvx
g7GIZIec7iA4Eh5sxCCCEdC9SQ2yFfKxgE76e/OSIauxb1ekmSzea1AO3+R26LKglwuHkMBl0MaO
9yLMiZTzHAe048VN85FXEB+6LgChR4KXs1CU1R+l13yTOcE2WF0eJR1UiBREh3i72RsqzIZWbQHR
Sfw3jd/L0Ig1eNBzMrzZ+XkgI/sFBKLuvqaEC+DE5iOto+9GhixHJ2pMj3m+XnBdM5ACdeiSTOCS
Su0/wB99763aFVKclvSqmrwr2gUbGHbmoNFMi9cnYjJw+sFTUwcuCPg8BYncD5RLwREmrVMgMHhX
sgiWmoUTP1slyhb5ltkq8ciqIPTTfgziHrAGq29q20g5pLJT+/J2OD9ilCXKbaoCmJfkgYyqd8pD
5sarxlTwzi3v2aM6B7JQxqgV44WmDSNJ+xFt4mvBlnbhhyHfFDtovbuAiIOwlfV2YK0ZtdtFXKld
jdGRvmVowWN06JKywdt58xswnbNNT42O2vR1W8kFGIphjLdyTOWBs/BcML9xq+7qN8yR/Xbiro7m
COOfCkAceKtO90gpeJOmwhy/FS1oXeIfggniVlDRZbyFzgeG9h70AaJJHm7xTLusGXRIBuuIgNLQ
8sVrqft2eROyfj+124XRmKBh2rzHXb2Lh9IFxap52cJZcIDm9fkIqF0+JX0SlGHzHlU3uQQYrn47
ZK4gGxbHF3YgvVy2xhoP+fns9GZIZTdC3LxXKCTyg+Gq8cNlA+QmOl16kB/gTYgkmAIyU1oGxIda
IFS4p/cEoNhB5re80a2TQdn7pIiEBBPrGC0NSAKVpSTjSSycMYEa6aAoTc6/jz6KSXK1z7vcCqQR
FFwj1KE9E+EzEEpQysTjWGt615vQNpRVtpGwcJJnYHoRKzn/FOqQNUZY9mWFfgwObYcSNJ77rR9B
NrRsXqPxdUJRJ0IbUy4GEMy6z+PEBvU0VIcf6gRquf6mGB7qVoIaLcqpxtPlVVlwb6ffRgUQgjyE
Ktfy7y1Y6kZoG5nKM1JcQOe8eIKtfU6P2aPOavNZWBpwKKEUhk5TCdqNtIdTCyMCiu7d8K4MDdzH
XsW4yheODlQ5iEbDUR/sjNaxQ4mm4fr3CJqMNpB2yPY33ypFvAnCacspEHiPx3vGRJ5ff8bcJi3Y
IVRSXDblgCcsIcJKXLDVOHUT7sce6wnagnrDr4FEgIKvt/YMSMsyiPTIpFHnCwcLwhRgS4Jjpa/6
iFdRVcqEdwjImCGi92fSqsIYI3HPl2xQTk8WpyID4urdf9NXR93B7829/mE8g9PIHqzmyUjM8b5F
yHvf75jJ0bNFVVFkVvBWglgk/k3H8yh0cz6kvtBCrN2Atd/J7AmoPZLYQiLRt5Jrbpu6oZusWOHn
ebxBWSZfNvONShgoOcoU7+SZBhltNMI0a9k0VrmdPTKx/MStn8wxMQbuamTx8Co80yzQIy0SYl7F
Pvp6ExbKSkPnC7kjOYDDvv3MVf4/bc//CCS8+O+0PbuPbHw7oe0h//8XbY8s/Af6XmQhQJCA6g3h
w/5i7ZGk/xi4TKBUAq0MEPCQzfKTtEf5D3pZAHlG6hN5SDxwsbR13jbB//4PJ/9HA60IMFHgMgF+
GITO/4S159TXgEoShR50zagSKHTQ2kKXfPisjjmPr1HNLgpT6KZNWQd2IAdXdeVtZnNy+7Xx5rQ2
p27lpynwKqAlm4yO7iUUI16L6g4IG7VV1wOIxBKosxRxxLiHWGbIiGdHrO0VqU9HmJF53w46DoCH
GgAH3b08GuoqPh8Odd15stgPGrHjvaICaRK1GQgh3kK22m7WpV3u9Rdv3TmkLtF/Z55t1igpR+K3
etvExHpjh9eDndlIPAI3bpHEfObwO3HH7iCmvNf5kIlTn02tEkUTinUw+pUZB40yhirb5KmOEhYj
7CK/7Jf3+mkMlxDOAaE8pbuCgk7tcnDpgKECVXAAZlX/uqtzZc0JNTRYYmFYq5P41PfeYHtAoDOs
L80vHCeoswwg98+kUAwuBqy1Bf7fqCXL72NTSIoNEIaMe/A0fjkOEtxcOP5Q0EAJTaQ2KxRfIPhM
EGUSB6hjUBo3KtC0l3fq0rKdGKF2aqKPxViKMIKLAFrqDqHLqG3hk4ie/MYuWVi4E3PU1hS9cPAl
wDvN4X2w/V0Jk0Bb7eJXzWndATCwa2Sw3oBddnhoVDBPBmtKqU0ao6cCCC6Y79z8bdiD4gcMkE1q
CgjYTZRvVso3ZiqLtNdQe1UnrFaImPAoOdstklaF41hnoXl8aW8Iu1S651bRNmAwXB6ftaeWUCbH
VYGYVwbLoE41+gA3n/B1DkudCxyr27mEa027Ea1wl+O/CSigl6twle/Dq+mg4D2suwFY48WX6ala
+S4rU0Ml8cgGRtJQJrJIIm6jM5UxL/agyV0FQB2/j6UlOrIT3/no7Q03yXUC7JoZsJnfzmf71CbZ
ATM3pA+kWkpsZnuS+EpXAootvlVYzPZ3cvxOZxuWUATEVYvc19nTv5oEuek6wB8AV89W8hNg3GBR
QkUpezMmixtBAZffJg4aTVglinP/c2qZio+JXENZlrCsCgADAZwf1+tW3lz2DKdx8M/Fmw2PBJCz
ieR0MR7GFkYU7q2MXgKUs+smtmUf5NUFUHQTS9R5eVSoosuoZqMjkzqbSq62ALvCIKSlzAhBaFD/
EHKEVn/HXgtxxvKo/jZCC54GUp94softMU7rUossuYHOcvkhyEAmJIlpII1z2SD18v2aRyIKhptK
wsuNLkbkhjL6XgmLtVP5K0Juk1rvigLonjk5qfsbBSyyMvTGnFuktoesxVHWyrComN5ds5fxkFCc
8WWyRBvchDarPr20bnNz9EbJOxn5WJhr8peUW1XCuvBYeivnfhtCELNJpE71CApCzehhowwnO5s2
fsoiXRaWdsbcBBnmbL+LUtB39XGdKhPtOpoIIpTRqaCrRLA4HSCKVvAkvhSGlb3+4/zv+TahLnvO
kwIENBghzhZuRaUCbXyCAjVSOfkN0VBgp+2XHNh8xNTVn46g6wTgE26ki50e1VscgkK3Qv+JcQSW
fPLcEHXpG6FYGlUNQ/KKeyGMA60b3xZbduKXYic6n0XKh0SG2nWAfEPITatGV1U5wZTF/DuKF67s
ZYWVAv3XJs9l05u+opqeHzil0R34WkvMso5d0OejGSDO7iUjuIZk6VNSB89hIuzRZOn2kLS4PDPk
cy6cVNobpXw8hT65rAiSpsVzv3eDtbj+lyfUoMozfmFwRmbAjCjJqM+/jXlk1/rr5bEcEyOXBkO5
HWHKJxV6wmQw7Zv4KVcmf6w2d98rMNjJJHsS2gauYmb9ieEdaJBeKA5I0hHvEEaftXwIdONfrhPt
flqP130eBghHANnAEspADZMedOHZeOLmDMoHxXHdpuUEO7UjuZFv94+ITgE+4F+SyQxviTcgj8bY
BQOlra8qzWGsIePqMCgv5Ot6PokjPqCyIS7nxKB3KHbdFkrK62pl2P4zw97iyskC5IWIehLKoqdO
tw8aNarV44C9FbDO69xSNxoQQIQqDXKxzK2ydB1DqhO5PXCyIzQ9/nzm5gPo0bcD+oPwTBXc9iDA
og66G/HFMwG+3zH5KxZGiKGB7tUg6lpInJ6OEB2gbd5hiGhZUneD10J11meEGCwT1MHrANk1Bh/N
zqX+UuTv6O5kbH+WAeqGb4ShnuoQBjR9NUieo/A9Y+MtWkDBGu8Ewo1L4wuSrOKQJ5MCU+DSQze0
D+heYcSziyYAJEbeDGk1gwaiSl2mhZWuY5b4DHK5P3iWNBcFBz1ePkgZ48pE3gzBHl1vEPI0yVIe
Msb6VavZHfz5Hgx5EBN2OKe0k+s2NzPIxaGvyBZ/tLZgFdt+p4qMcVKAlL8+A9glEVMJWgTqDPPg
Q5AqAZ+RQZ8IyScVnTPWtOMs2Rxd9FyDBxPgTO2WpVZHUUCcG6YOMwSIs1BAGwq8l7ea9s3t+Ai+
k7XhtPbk8A9q+RtUZ4urSoBaPwdLhRZez9WTUpE5T+67/tPjf1z2UOSbqUtNJWKbCNxR7jhT7jLq
AawxNX6/LDQrb9BMkNRZRnY7KsDWDRNr7Rjm6OqON5VZNKKZEa/1zo6UT9GZwIWp34yB4zdO/z5A
jDZyoOXCPzNzIwvhIJwUGGRA3wEmWPoWrUmFUw9wQGT0qZrFHk3Md5Hb7MbbdJ+jX9psrBTIB/lw
eYaXVhCk0aSehBsA2k+nDrLzxjHplSkwJeEwovdF5mP7TywA7YkSPXjqJMp99cBDDnysBWaV8v1G
brvUVhVoD162cmyxONsquL/Boq+C3oquPBdh0hYK2uxNkHujOyK/i++Eh6lx9BJofnL6JstAgqs2
9dZK8RrjbYInDEO350021TiZtgtfo1G5oGoQ22ri8TVdN62n8c6XnnqmQOXSbUqSPH+NWaNuN9x4
FfKkuBkiPP8UJ8wdbZ2vVFtb8fLTl24yC923ODBCIkz4UfBAofaLFnujrqe4UNHuYoYSbxp4rUld
wrjzFk/izAzlReMRzVkBeqrMoQ6crlDWxrjn+n7VDIojKgx55qVMmQpxtb8HRblOzufRpq0pgLgF
JjruJBnVXfQsWpyFgcajq78D7LpiYhfJzj/bJOCqBSAN9Sfj+FmzYGgAOYgcGBgkydmjVR0gbPle
RyqUB5XTbwAzF886zOg8aG1AVEVtl7RJPEWYhACFia8SZxhsgdlvzMFCLgTwYTPwLaVhnP+FHDdC
PmhHAZhGsun0lilLULQILcwSfNpkQ5F4sMDpYRurxGlUizWty55gZo/aO7kICpckh71oE64TzgYb
Taw70wRhbyvv7La1jef0NQWLbA9C124Af4PV+Zt+J4bf2toCgiQubKb2AAkDqcUGXRwhSYIIJfwg
WZzZYnPFMJZoQyTXs+SKjSuB66yGalsgrSoLrBjPDH9IFvOSPeqgov8zzPkW3afqq+AK6DNdox8S
+edtc+9vke63eVv6UNdoQycdg6/DByaKcYgX3tdokgchFYqrRBaFdoJeMWh+SG7vfybrsHB1wo5M
ZOsNHmVbKgpRYqHRigrhK0FlyOHVeK3pJuGS06DvUL31mwwspfKO/ZxZOFAnhskEzNa0q4Kprjn4
CKQ1D3WsWEpZMAAfS2ODWq+GcjRgVWd02ammpUFcY2yF9n3A0wzg8bEuIJTEemQvOHYQXaGmJ8I1
ALpNLZY6pW1UcTBU6rw5ZIoNKRk7Qfv15X254NhhBnlYvMqAS6efGmqJLta4xZSF/k3d6Sa6TjTI
x3WbVGWZWgrFYQsDImU88ayqPel1phQqAFf6VbWpreSedKZxjnTFPU4WHpxmdaWDkuHh8giXbuUT
s5T/iTnwKBcTZpK0nWgdiGZMaPYCHBTUZuKbOG7srPPytP4aKnWDSUkRQEsOQZaQGw9CPkDtDCxf
iTP1vB0FrLbMpQvzZIjUiRsqYWqBRSIunTiXyB0k8pDvCWe8HQ0WSJCGaMeMkZf36K9RUueN6wsl
C0Tc05K2ScZDouRWEmhW4b+rnL8ahNthzNaSsdOH+7ItrHa8hignGCdYoM2lQznbWDRvrqhAOM8r
sMLoX7FKUbUTaVxBiQ3Bwx8c/7kl6sru+rKUUw8uNBEaW9F79DKM2EMNNCMskE0xDidrXY9X+cyh
IdXaqgLA/8erOpH3EtBXjZmYIHhvUDC21J3P7PhZ3Lp4G4gAuqCNmm6P4bJmSCXivbWoekrB7cXp
By2VwZYhm9XEOpwsa9Q1nGixnyckfh3cGAWG7Fuv24mdr94H0Kwnb9l1/zDFZnPFqlcuXRUiOGOB
hSShJi3qaKjxhCAQdtE86Sa1YfFpz1i9xV0pQWgMLAS4MegUS1J6pVJoMNF2FViDwCNXNyDfk+Rr
FSx7jPfWUr4Z7e6/rFEuIOc4IWhS7MzOldwG3APVYAX3hMZdW+GZB4ae/rY5tPIa1Nq/UbARF8Ib
lK+JTpCqoE2FOhggncvBKohEIinra267mlDYA7ecKznyMyukXAphNRERLIhdBXQaHSdjdi44MIfE
mQFrndtsmpv+I7BRiEpMbiXv2sZUD4wrZCl4m9ujJlfM67RRZFCCaZmhQOQRiYkOyblau+ohu1SC
fi3q3wpwRCZ2H0yxZsdNXHyXfQPtvq0XDY+Xv2cpkCPoahEdXbhP6a5bnR9DvSf+Lsx2/JSbuoZo
UvuURB8kNiB1VJ5EtbIv21yc87lRKm9QGtIkRQNub9IAgmqc3fFmh6cKeTZgzpmXy8JrDCSmvwZJ
eYYuKSXDG/BsqJ3Bbh7667x0yxW51GSQv22LlecwRkhWkQ7R5xbJdTfbVag9gYemxqU9tKaUYJSK
y+km2snus2ftcdABYVCs5qq77lahWzNQVIu+fm6dClOiJBn5UsB4ifaQ9xmB594hjyI8SZKNvAeu
608qYSdTTEUpYx1G8UScb5PfpCD3y+WnEYSGjGldcvHzgVGHJ9LqSuwb7NYKCk75gfPAnmiSYm7l
yKPbPXHbYVVdtd+DR2nDML0UoMxNUwGKkkBwgANZLOa02kQvE7hGQQV+M30HsydYmiWHFw7s4I8S
qT+mfjGvSHwJGloEVfpyqcA6oxch5pXwn6uDXVvg0k9jO37UULGC7uLaf++fC81C4nkj75hv2+UZ
/9s+HQ8ZI6ibfRJowz3uR9XN85WIXszEBmU0rtUAhIbeY7DLUFFiMfovz/gv09Q94EkGODFDmC5G
wQTL1r4WvZWWhu4frewvO+Q+mp3VXozHRgV1zvEtm3iuF0NzJ7RQR3CUjxRUbYM5tYDs/QHYCLUM
YJBJl8M5LIcDp5lQkQKWquwEFXTfcmimyuPl0S0FJzMj9EO9CLIuMnTUATtRsI3utg5YFabFZVKQ
54IGLrSY6Sf6EIP7pyaZdVxtOz/YlFENBTeBcWewrFDHLwBNMOQdcPJ1I3VL7n6sQAIiSgwrS3Vi
DXg61JmAlgYPBvmM2V5Q00jslBbPEDBYDhCybq+EZ0GwkmcNJE1vg4VSsVmiEzizQCdKqJ55kyWY
uRTrIWcP8hNURRCHUZejkmgQM54wn21QvaYD/6mXwr1RStdTI60ub47FSZ2Zou7F1ONLqANg54fF
UwJcTuyvO2NkzOliODkfEDWnKEyKWgsUjllXCOia1OKg2eYWX7qZhAQ+2JWBM6kog6Df+cflIS4+
2efWqbtQrgvFi0DHBgcqb/VtdzOsA1L5B+3QBmUCF9KJDIuLIdVsVqmrsBWllkNGi1hUXlrHX/M+
6BnNciXWZgUBKOSCK6d7ktA41QD8tItdFiyFtYWoaxKcvqBghiy2WZT9g8g3bi9PGymI3qteZiXY
WXuIOpgh4WHsVXgxkglExFj012JwL+xIHlJAvOFkHYpCb2x9QIZhWtYqFQu/6cm2KnoOuhylLqAu
m2iOV7N8D2sP0UIWU4Nmjk7/eQlDOKgx/xKYDQVTXYfQ0ru8hxZvXTStQOAedZgzNdsuR5YNVz/h
FwTnagaGEWU0I123NAn8P9nbZWv/5YT+MkfdgO1Qi8i/YHwktomBVNcMG2qPFtEjVlAWjbldCP5F
MFiDgncwmR3TxM+cRcuz4VIuz6jQGhaTbHKvF88j8h9tV9yBp9/OPSM0uVCx0xBE1x5qUmCz9NH6
yW+h4XwrKP6VEbKU+FhfQ34+uwMywwDjZo/ZqNABGNS91ZUdQ51qee/+mnDKJXaR0OUTuF5NiECv
08mY9qDzB4R00Brn8touDQY+HHBqEK0hd0BNbVqNft0mKH4FmmpVfQ2qwX8msfsVoqJDFv1SoOUB
XoDaPaEAoW4wfsNE1u7EaLiJNPUBfHF61bHif/Kr6I0CtA9yAzzpkKQr6fEk6CMEJL6Sk6THoOrc
EJWA9FZco3bfs7JmS658bo/aCmA5FL2IbAW8jMsJqlmdgYm8CVQdLVRbv4vsPGfFIEvOG4kI/EEh
FmQrVNgryWAAqzISgkCqoQkBbRn3QdXYE4vQaHFrzAxR61Zpsjq0HQxlnu920zdovrPWa8mPzcdC
7b4GTKVGFsKPJZt8ciCDBobtwSapR1K/QdK8evI7y0e3Mhigmai/Rb8N4APpxkTKBd1MpydZHqqh
PIZSBDeD5/Aom4HbENo6aHE1lj7ZrFzgElRJm5ukrt4mH6LRI2nWZJPc6k/8I9jRQ9W6RVZj1Vjy
jrvNQF4HcmgJPCvgWLP0mjXpS85l/gnUjZyHIMgHSRc5JN6dd4dMqJtkJoQHUBQVwRxtNis2ZR8z
50BtW49Lm1QiXqCxQVe8RQI7ATsQxBjtFkhr4OMNphrj8fFJuwNQR/59TVKxXZ145ehlsCmqBbjw
AKc0qt7y01sDDQjNBMLsqgWoKG7u+oQR9yxNsqSr5Fl+bIKn1hnaIqIvE0wP9B3EYVdFYYc0TxaU
AXD6eVcwAoLFoaoqEHB4lIBC+bjVZ5cSz3VyLHlIGwIouyOdTgmSDkdOIlbyaMn/QNANjSKo7Ktn
6ddO4xJOC9EtAs0Lwc4AynDAs48Wx+ITODv9HXuXdP38Rgvb0pzOLVMOKe/5JlQH3FXiVbKf3Mnm
PwgJYHglm/y7igfZKnZjVsFnyQvOjVIuKkWGA5TOMNqkhRUbsSn3t5ev4CUnOLdAXSKNrCSZ0mHp
uvybjKJVxxtWw9/5ZWlyw8i475dWD93LaH4GZda5gh3aY6EloMJYVWh3vjpYQimChALXyKT59uWB
LU2dBp0BTSeUg2DpOnWvqYw+9wjKC6buFWaSfPIek0GRzD59wjVJQh1AEdGQypMtM9v2eaxyXp3A
BMhGJStcCzvCpjNtxxBYmtQO2Y2MLIuUTyl7LhN8HxbHyvRWumwCZIoMX/RE0DtyZgZblmz24tme
D5K6popGU9I4hskhAJkhhOkhurJqJd9R5UM6KU+FIm108J+Wf9BNjWLSbHopL8alI8f3ZLCNnW3y
NSn5ypaaI/VvCs/5HTjMkZXPrse9vtbzzW/cGktHfv4B1BaSA28KhxQfUDv1k2jJTv9hXHdmugFC
00wAa/VdhXEcl02iiVMFOwAYGqgD3/ZB61VktgUxsLxpm4LKVZAZtMOLxxD0xn8Zoc581XZNV0cw
onq34fQAWLMp1xuxVK3LR5A1GOp8JAEkbVpyBCNAZmFoqBQIigiMkGLJg2mz0VBnAqIHInjKkUQs
/dIaW+NOFtVtw432EH2G5erykBYjibk16jiAlhp6AcqxVULeelttHcY2SbKTVFFzKG9CAFnWl22y
ppE6Bzp0ngaBtIdI47NUbCUIe7Q162JddJdoyBARSAsgi6QipAzEIIpINt5X1euIWvluXGsIkZAY
ex2/cz8uj2p5JmcWqQs1m8ZCV79OVyHa4huq4VZnQqhMNEHg6DZ37KzMElZdQxH871FSx4sHfwAf
fI1yehnQGeVM+wSK4zvUUlHcRN3flN4ih1moWPTbM7vUiYOsAiCrxC4h+q5+tEf27caBrNJtYY1r
mfGCZy0mdfACyOZBWwvmIMni1gNnpwEDH7KYiyZAKvTQIQ8EhNjp3deWmcT7AUw0dut4W8ylt+Wv
0rv6rrn1t8o1FO0ccF7pjaPuxLWxYWURF98y8w+gxthzvqbEHE4Ft55c5MJX0i5CwHun4Qn1zB1p
eyRL3tc30S6FxoClXrM4g8TFVcUdxQNoyAMlT31CLvRc2JJP6C0O2rgWh3LMHkDTDBtK3UDF/oV/
F17bD+35C/QpOHXlRHcsAoDFlyTRi/zrOygPCBWipkefJSEAGGxgzezyCozD68opN9m2f2ZWG4kv
OIt7ZvYoH1giwxClA8Ytr4qNbElrfUNg7vyejVVe9H0zU5Tva1MNHJOkVTIwjMKu1Og+lNrahHi4
c9kdLR6ZmSHqrk8KvyqO26lBDSrDiy2CusVlE4yx0NWuhEt+LpPXPsrKQ1Wgn0PdXLaxWJKd7QW6
6TM2eDC9HSNEdAEF35JblKFDUJWTFkIRJbxb8UZbTZZkpegJhxYRwzxZjwtbw6CcOqFvTaCvg57M
p/B6ssMdYQWNYxMKfSCOzVSwN1dbSIXZ+mFghE7LF8qvJaTzb1Ex6YWBgNEMNt5d9UBYd2LrHXqZ
OuGMRlqBBd1gLSjlA6vMh9QCiaMmdSNkV93w2ArfL08oY1vSraGG503CRJ4YNZf30yrVmxrC3w3Y
J/8kVptNHuVDwkngK5EwJAz8tQ7lr1S69dS7y4NZXiGVgH0JauCsrQpyllA8zTAa9bV1OlAYkzUi
D5gSsmggRfqNF9PiBP4ySbdW+QNAxzmhl+C3RUNue0Rrui3fpA/FdXWo0FTL2hXLowTqFbciT9hB
qSADQqg9tCcxlQShBuj/SjoI8k/UPzJNIMHhTJnFergc2sysUpuRr8Wf793G1u+k3OwnC2RMbgry
5OAtfMgfAN9kZzEXp3dmlRyR2RO4EppSUSpML8r8h1iOb2qF1ZLDMkHtTK6JM18jO3MC9+BUX6fp
I2NbEoj5mdOaDYK6z4IuAZUUuc/iJ31br5rn2gZrxj5ls4YveoyZJeo686UA/SEkfZUmJhArn3xl
xgewnh1TWC2gO9BPBDn6n8WfM7vU7QZg9iAid0USdPJnc0vsEcxip5oRxCvYMMnL40Tz7em2UMdC
HgFbRD+h0sYuL3u7yittlF5Cm7F2i7vDQFc3WMPR3ksXJKBz5msteRxB2S8xQYqT2NE9YVSQXZQ/
w2/ADTAr2MsnfGaUuuUqJUh9gywjvyJUleB2QQ979RxaExqaehR9r/Q/iehnFimfwudVA+kTsoB9
vdLyH7rWMC4A5qDITM+OchllipQ3X3uz2MR4S6smuGPRuICCgXaX6ba4ZzMpLwevs5FRHgQ8lcOk
kJGR/E6YmkTIPRtNgTRKWMEWWqGsVsL/MlLoE+l4CaI/lDoNhHdNaDWYbADUA02fBQlyaFohQpKs
6UMXrOCOdSksxkXQ7PlpUqIOhDcVlYaLD/d4JVU3kw6p1miAmGa0NcTQguBe5kIAjVEGWL4TZlap
R32kdXxe1MTqZ4OcoZP64MTOc9BV1ZBgtMFTjM0KcQsUmxix7iKKVpuZpo6IrxbTJJFzSZYVzQqW
Gq2QWXYIx4MR2UypAnILnPnwmT3qgBjNgA5fMtTO9cDk01nxU2ePbyTAUG21tMPJzQ6pXT2yxFCW
HdCvlaWOjZhAERF7CZspas1W9k05ZRC8LTrT2dCoEwJp71g5rmKnP5biJoIELjcy8losG9Qlq1Qe
BHvI4UfW3Eq0bz0EFCH3xNgVrLmiLtoiiYcoJotkeLqT6qMZNe+X7wPWOKgLFpXpLOLI82doS7PS
X3VIvQesZg7WXqP8Bx/VYzKRbI4kV2spz13Pb+3W41yuPFweztKEodaF7Cb+AMNALX3Sa0LfkYAZ
hRMrF/Y5aqWXLSweVPhAFErAZWec9a972VSrGRnMuPUPohOCCFK+j64JsgaivO6/s0Z3+/WTFOZQ
XMWA6ql56QMdCq3DN9Do34lKb4F6bhsAil4A28KJyiGEeI7b6RELdyKRFaK9xWzQdAN759eS7x0/
w8oVN3sYr0v0MuSfJF5vrWwDVXUVFRbVTp8g6FxbAqiMNMu7Rw+/gtYHEGbBlyGylg0QK62VyiwC
QHJLxYnRLmEFa2SdtqyM1+Je+LVQGuVRI7UqUmj6InbsWkjubsUxcRirwzJBOVG/UJI4I6l00oog
2KEjlHDa7bFfWdx5BxWY0ufLNsmRv7QS5JNmUYdXTEKS9TDpAaoLjFz/7PlgJPU8MKGlUm9Clvnf
jpI6VFLy1+I3bvqWX38pWvLfUI20ajQgsB9JizEOeoR1aJ0rJGVKWZRVfwraEm088kpArlJaD2vt
Ci1D2ENEWkqxL8/pYgPq3B7lzcG5AXnZFPba0RpJ83uzzl/RxtKY7Yux0qEK9jYleGmwXzhLO2hu
mfLw4tiCDJ8gutQ4vMkUUBhwrFIFywTl4pNGy4KoxzkIQb/bi/dET+Jfzh/l4L3K07qI6NT2FuSA
hhf/MHUIE0mugr+tYVm2hjfCVcXqXF+6WWbTR6cI0ZPIe/4Iw3WlQny5lk1A8C3gDO9k/v7yIJfo
CiBs+vempDOFdSB7qTLAln6lvERAOR1A/eJk+2Df2YOtdZa0C9xiLdxNlrYNKuTSJ90a9wl62tn8
reQE0G4AdDCEagcSRjglp26gbloBhBR4aNSf9VN9TQQWgxtkagC3eK8fim16AyEUhutZvPrmRinf
A/7jMRyRLDV7or5W8DWawY09+sQjq++DZyNQbxKuAndeBXiiIsWvFRc+SM2wubwSy+5hNnjKPUhi
X6U52dHpU+9obr7ClWPHGwECpgV6tlmbjDXXlHeo8lTR1QhT26H+63meCxXu1uzDgOGGllw7QDoq
iCeA7wRj9umaakbolUYCLzQO39ogXXWV0+aczePpCnpg6/IkLg4KrREQDUZ3qEz3RoxdWHL+0fEU
16lyHXj3afpy2cRizcsAUBUlUsRJZ6rAHpjH+9jDOpF3I8RMIFDvIC7g8RdQrQO7l+6xPyxvFzhR
7BRXrEfkoueb2af269RxQ2zkcK5891ihT6H3vl0e4RIbKob2a4TUTuSarBPjCBYq2z8UIOquTcPN
0MKGsW06BaE0ynohqBOgJ2grPZPiePlIQqFYEgHykpHQOd0zfBJ5kFknR/IotIqJHQAObExpG+2i
2GTFVIu7ZmaOuksGidCD6tiiqX/Hx09526O09J0xqcR3nfk2ItAAsCcEJukgvvC43A8JOq6xeesY
bcRg+BlQWUcb60eyMhi12cUaEHCHfxukDnhSRAGE14+r2NhxbTY/8tf6ERLaQM7IKNXlm/qWN8Xv
hgRkxpqddF+e1V/2qUVsVMOPxxoDFtCYpKirdngxfJbzXpxVyF2g8or8IhhuTndK52dwLQoOIwEs
dA+B5d+BcNTi7pI12jpW2sPlVVwcE3gjQQingk6MxnpNYa4qJYjSwD3FmZq05pL7qWZ55iPx5dlW
mVmhVq71AK7KRQxKvpLeg4dqM7wQqKG45T+1G3mr3ExuBL6mbs296a2ZPemSBRLwcjOBdatgQpQX
/c3sa6h19IK0mXINY/YGA3RNRZGjF6tdXZ5YlhHqCMptHLYyuLmRefgGry0FPy7/ftbCUbEcioId
oOSY0rAJbVm9b5Bc7AUWrnnZiqxBgBRtDGd0OV436XLFw0rRFRUUlAW9Vs2sH/XGSmJDZXF/Lmb2
QLgArUwFTEfIV57ufjUSFUi4wV4Erin/IIMwEME9tJtVl5AFFnDPrLTpYmw6M0m9P1tVyzKMC76y
fKrgOhLupYKIc1kPrJTE8pb4NTgqGFTFgY/AtgS6lRsg4+18G6Foh+HZ6EE9im1brIO3MDZIDAsQ
9JMhuwEN4NPplAe94wvC6tBI0qHJY8C0QRUdDJbOTyyk1YLjIvBlFEDRvIG+aWp0jcH5HNdidH9d
cRW6KUDr0NpouwPu/k/CXOj4gKcK+Z1jK+zp4ECgoCAwwuDUKxVM9MrO2xg1mgw5EBr06Ea/fN6W
Hp86IggEYmC/PZdK54em/z/Srmw5blzJ/kpHv/MO92Vi+kYMl9pUKq3W4heGLcncV3AB+fVzoO57
TUGMQl/PiyPkspWVQCKRyOWcOqMQ969OMgUDWuGDE3SB4qmu+hjaKDx5KhHj9DCHxLnPD6K5pe3l
mtZtileE5ibK1jzogfZdkt1qa+9rw8Ukzr18zF7yg9y5vwLV8UE2M+pFIiNry7ouJqjNwMBAnMTa
4HVETfFuLMFpIhrCWytifJDHPNJCHiFoygWMOGspqx66+ywgjRuhIdibXgCEPd1Dx9DrLe/87q7F
wB/EcjcUYCVrp2URonShHuZ77SI5WCfj+/xdv35HGvCi3i2e+6vED4P2RbjKK6VaFG0A/wKwAdn4
RBAcAdOwnGqs8myNXqNd5QVITwoJtAqVF6UX0dC4MiZ6YhEe0opLWsrl6zcaiWIjZUbtlMgr1z9a
VRDPrPWzfZDAefSmlrQ6HLCw6dHZmVvViz3t0TnNW7Svo6UNuwyEbNY/g0O7c44taAdFcePKJfbh
K3AenkpE72OGKK1v9R+p5lbzlho7M7u2R9f0tUMZzOrFVCvutBP1uK69gW300Ml4LQIKTuenocBJ
1zWVgq3DiMwt+paeWY06g1OUVbRkxoEo8l/1+At5fNjRqtY4MHlh8pZpBhrqn+Xymtaim2XVcCwZ
4wEAmQJpFXezFIABMNoB3l53BndCVaVTRRcK+xWfvN5PEZ9y6kCgMFU2x6Zvw4MKBM+75kvo6+ho
DV3guGzLE+Pi0vbll/wgOpCry7iQzVttjn0bZ3jcMivdssXwnBpuUjQ8lo3A86xbyEIUZ511O/QV
ZUje0Q/tyt6C3wQs9h1mgdHQhlnuAxEFPIKt43vxzdiqC2Q30FRKMJMvGUjK3Z33pqLV4+4Maho9
sCOwczUd3UROPRPeU0PWOxTRNIh04W6LUYprw+kgyaLllszat8yQWkHctn43LHaIuxscG9vTMSCw
YTM+xOBmu0792Jfvej/e2Y/Jq/LDuWTRKZqgntut6EQLDYR7roDVs02GEDoy/B3WBosm2EeGIoe8
Hog79dvzm7e6pPBZQJZ9LyVxwUZWUBCNsHHfpE/8UUNEZQrMYy3KR83gpwjOPsopHAyLwiGrN+a2
2+cvyq67aIPZK66HE+B1/gZXmkgrzlAaVXKolEKkpoIKR6VA+yP78wvHXOsnf7XQijMTEmlm16PX
1h3msnwcSWkebSWMvLiwgFVf1PGj3lRqICdmI8RoYk7inGzORrIJXJBdAfUwOA9MYMAJBN1FHTBs
L8kXwqmJpHGXjCkPdYI4mUkDXOWRAKguv0C34x53eCdMZq2HhIuF5e4aUBHb6Ti8K6dshv28H0o3
CtjLQvHG1xlIuyIXuXr14PUJRlIDSRH+GTqBp9DW2ECxGs1Bnz2UWuSO5mMJjO6WtWn33weqC9zM
apSykMkWfRH4jsZYFK2GYz5Y33P9y2jcxqLGGZEI7mjPEuAK7AL71lnf7fFymC9rUWV//Zm0UIM7
20ALAiKBChnGOCL7nunUzcI+3oZRcxcS+URTaaMX8naSbU+fq11smDsNLYJxZd62o/EyOskJiYjr
82dz9UZafCvu+JtxR2OZwUWqjhU0RuuhlQ8wMEBwTkU5jPWIdyGL8wNtPndTy/hF5jupuGrSvals
tY0GBlG8v/fOFFiGq/aA6Q3Y4OtLdg82gr8x2bvu8X7aMOcS4sayyqjH1yjj06BbOxSFBIH16qI6
soNEDbh5PwFkRhoFNDcj+QorvdjZmRNth0ZqL7Ou6Q9VL8uCvi+RPM7t2Eo0kihim1i+NBIFRslr
naLTtH87byyrjnyhF+dvlLSxjaHEo0iep23RdI+qMtBAr4BBoSEbq2VIuiXojzgvVWEx5Scf7gDN
i83c6p+mzcMSJYyRpSX/bC1LguxNfzUQA8q7+VdA5FmSGbhbqC0BPZ3TMTNDg/z53lXcaMce9dql
ctthuh0xxaV6K9CNeRZet4U4vl09tNTONGcsKUsODfso3jNeBQaaLssMpgDUwsH/UyQXwoPA16kN
9qJXLzu/3TPyTAmtLdKlAmSEZPMLwHno2gHmrKKDHRRu5KP7blRaIr8ODc38UGntczK/gCX1l9Zx
IYU7AqWhJ6bFWDrR1SQBXwNa4TWJbOwMgIvmVQyqyb72p43THTbUDhpL/PlRrYIOo1Qp7My15i2w
n7ZyZO6A37pPjT6w2qr5hVtQWcjjrg/SSkbYMwh4UzXe+rZ6s5vwR5kWAleirvkSzIQCbQEYtGBq
4eyfmBnYm+b3wzb47X3WekPxRdE99a1gpK63oHDw8l1SoJmFvul4J92kjgeCWcPVHrJNhwYGwfFf
c9eLL8RnYqg6A3Od3RpJAgifQmkzF72T6eb8qVhX2wY1B97sUJ+z0gxtK63BauSoa6PQeSyU15lN
3tSCEH/NbFQwDAFbHEiaEPbRbFqCjaQsY6mgpJrLlU8BU5A24ybqFX9qRamClcVDlx/w3SASBcL3
J9QidpL6qpxK5rFbvzuyFFPqU2CEMvwX1adIIPqiiJspwJ2LDxJ5O+3m3G5ZLp+U9XVv9U9DIp8a
o7g/v18iMdw6EqcwB5PhEhnZ1yq+p4btxoD/PC9k7YX5QRlmNYvlGycQDMQMV6VFh0xUXeBJton9
/NFoN+D40bz0YP7nff8fJHJ2GPXqRG2mV14/63LtRsLKlcgkOE+pq0MfEQMmUTEQE+V7RIX1nBUj
hxIW4h/4Chwmzjd2ldHRrsOydT7rBU8C/fnWTsFM36HhPr1gFIOam32Pt4LtWgkUPsjlbK8LWVMz
sz1DAnRcuSm25v0MmKFNh64a0YzN+jr+VJKzwDSeKjsrIWzWNNeu70NZBH2+KkG1gXyD+xPfm3PF
Tm2OZljDFqrecu048lFr9ARLpq4d158y+AY0sxgi9Gj/ZeEKAH2jyLMCtEDhgRyBssUXyGNb/8k9
LORxwUdXyYqas3in9bNT+qzs4jvHm57KEwjPbpxrYWekSD/2+eIEh0g9VG0E/RhiMRC+rt7Jlu7U
TbVJ30SvY8GG8XYfShhX0iRmfyEuKekptURRwLpHWqwf+woLffJJq+SC6QPk/QeGQMOmKZN76fLv
AdCINOKMvG+cqNFNbFceTT5J0IfcE8HNu+rJNQPQVajwoCmO26E5KvRGaqCRpJX7oqT7RsqOU6wL
xKy1OqEb56cczikNZmEqagY5jB2KXYVFcpduWJVyDqZwI987B7goP/Kdo8hVMJf6yegXorlNk7sR
BRCGuQQ2nEFDIKyDYX00rDHfRTbwuQ6TPGuOJxWG+aylpSqYJ1l7QAFyDpyVGEfCyC8f3Bix3jpp
iveofGCKl1dsGrA5xhfTTogVsGoxDBocjTNAuePj4iwfzToDxjPKlMP7MgNvtvjKpq0YPWQKFJ0r
kVNZtSCUBlnnIcg9+HqIUc9pO/bMp8TEr41DDTpoB1RM512XSArnucYRVHEZY5RVSOmZ0o98/hrP
g+gKW4lD0RD7UxfuNCToOTTMBuCj4RcLmM8tRhqB+JQA3iK7jk+snp75yZ1oBddAnyAWhB42ntiI
S7lzDojeRi0YDV43pYBjKVTLNevwBLJnX5U0y+81I3JpMV/mnXMstdA/v7brh3Mhnwu0slTtyIRx
dJS0Iupn5ia/rxGm7oFmgqKPdgrvFOtiRiEftD/5peiJumqzC+lc0KVUVqgrBjKMUlK6aE3y1MQQ
WM/6GbTR5ggUbTAhfyouSXoTNwTnIokBGuJsogOAn8cXxiOCN7cgilxrqwTHpyUDChh91GgF+XhN
lE3bN1OGEz8dssSzNszR9U8ML5xeivv/1nKbH8Rx26c0DdgWGCVsuq9O2uA1B9YnIKGrWScAJYlQ
wy7HgFyIEFlWN26hJrdxdqWhRYnRwpJpPkkKxuxtUfvO6rFfiODCZXvWiRK3yJbEFHgCeh1HO3O2
iD+RUZToEmnDxXtWWg+VmkIbWuOhO14a/SSwQoEyfLYJlMhSPOBJ46rT85zcI+ucFSJgCZHtGZyj
rLLZ6Qtme/qlDIxzpNAuX7ofEyBOxV0xIoU4d2nEwAoYWC6rlOULQ/0WmUADoYYgdlhr01zaN9/C
ZQ3DOBSMs671pwA9vYei8NN7xQi0o7Kz/fQH67Jt9v3VHBgHorrOJRIjARjRghLRmS+qfK4BEX34
PsySFlFgn1VyBAYr9sCq4BCzY9sfkE7YFN7g0da1MOI/4Pt0Hlqo4VM3HahwnyIAbohZtdaMFgDI
II0AK6Km8RmGVkbvcaWxow9KoGqsfGKrgkeKSASn7dipkp6xaSqjKFGm/BI72q9IUHUD3WsKfCYf
uOcJgOsMG/trd6E/y99oKnwTr71N4f0dUEkBCRPZn49bJplO0ejscDt3f858tDtGRp+CsyoXaLPq
jtlWWDbouYBLwnn/GkCVFdrSmXmoP8wbe4uHwu4t8eSX8cW+UoJsY0au6BJl3okPcpdCuTtgjA3d
mhoIBSbsjkFEMUiG/CCKpVeNYaEbt46OoxHSjRCjz2OQ2SoaNTLB+q06lUW4zi1fFKlOjZ442Jus
3UZp9KQo2amJpBdB0KOtrNjyRcKtmKQRxlQNOYyswMREsenZ+wH5VX1TBtWVWolxQdZWbymSW73U
crpUKlgtdWM8ybFnPTUnE0lBe48p4NxLzY0uFirSk7tC67ZR0nKCUNQ4JtcA2RXLQEpf2TxEtREX
qdf6Uj489biLNBrjUW4l9iDAAIa2QWPdbr5oH7XTUB7IE0MqLnEGIqSEiosBmdBfStz8NCA+ZV2h
L4z0LJpuSv16LvNdRkTQ3uu37EIGd8tqidnPIUs/sYbwAU1SAUaYgXyVPaeHfqcJAoe1zpTlkmrc
RavLxKiG90youRvVvQ6XkvuhX6S+Beq/yK+OCoZbxeBKAoPln5NUiUJD6rGUWU0uO9vad44tQilY
jc2Xrosz0MkIzbCt4FOAzH6jB3Sn7lkvXXsQN9Wv2uZSFmebaMz+C+eeFTMBVmDd9+gfJl4GMpj0
LrvsMnBW4xYP7HnT1KCEEb311rzb4gvwxomphUGzWGfYkIH5pp39ODEBDCtqHF7LeSzFcPZJ6RzT
nq1pqKYvkxEFtQLwzaTYl43TuENdbFI1Ezx71oxlKZMz0sxMCbJ9UA1t/wNQNscuA0q3Oc6i4cO1
iStEO/++YXmzxFgEjccZ2g0b2QOHn4zmnvEwPymbEnQCI/gRHiOg7mXXA6axtv3u/M0h0pN9vgj/
SvQohsUE6cbQ+MXceEUoiHjXJaBIJWvgaNZ4lKVhtONUMhAQgZAS8x+o6891cF4Jdrt9jhd+iuA2
C/24ejxbUEIybtsu9WjWAOY29uNcBCi2mjTV3gmn/9SGXVCL9VKVFGQAjNElsVDwLgKUcGQ3fayD
+psSqOhuzmSBvxQpx+2Q3UoYeWRZMCdTIjeaS8W1tQh43W110NL57fxSChXkIpaykGxEl+/mmF7X
mygovBgr6gEIMZh2U+Fagg6X9RATvRgqqNYw6csDfqmzmuBAQ6J2Nfj2od/GgN0pwOtYpS5rlsDL
Z0sIGCUEmq4u7EIu51YUrZB0RWLNCxj3kHb1XgIAWPEWHhmaw3CaAF4sC+kkV32ZAbAUXZVBAatx
uzkOmTmMrIHR0orWzZvupe9yZOKa8rsRTbIbZ8YVKruCU76+xuDxlVFEUz9TmPdloZJMkVkYD2gj
OGnPuDClW5bxnz2ANN9MTYCHSph6oiB7rbPQ0Rai2YosTkxlSGRGuhxZDzAvgBM1QS9MubFO8rX8
klIfAdRBDIYglMrdjRWJLaceJ8Rt6lGePfNB2bHOlHgOBttTXyaf8ZOKijbrvvynrjoP1TWSfBg0
NBiwZdacrdl4qvJePQRVyDGMtvmupO5Q+OOxuZ6/iKkXV52tiX4ADM6z78GdXrN3bGgOZ9FJ0cZW
b4eoEhyb9yLKJ2drgldYlwEtZPLZR5KBuifUQDrDZrT6E45MhgqzX0QoOrhy5lem58BfUHhDJfK6
N0zXmJVfR3v14pcuLxA1wGcATvpTC2mjS0lUxvgq6BvzsmzaWAW5Oe8lVp+iCxHc1TIBfcUI2eSi
vq1OBP1N2hbgn8Jx2dUYXFvI4e4V2tq9nlMcUPaAy33tEfNYGZaR7AHzhkeV4MZcDcKX8jg/FJY0
TxQD54PtYgWy09bVH1gYrn1NT+NxuE36vxEwrrrchZacedJc0uR8gC/IpfAusoDag5TobdZjJHRS
DFEwLpLGPl94HtBQD3Y3wDxyGTRMiUIfwhHT16kMNJtseDpvKOseB3QhOljtGFA853HqTCuRJ5nZ
iiqbZnZJAtYHuutQvMLwYnejUYxZCy8x9sr+dBp/Sn2vxix0JCWNkdCCVGTnb8lt2LiVV3naZXht
gcW2PYF+ygQw4d/IDLHr8Zxk7vqs7RouyIavS/fdvvSBYuEPrrbVN9WV6Jy/Z5nOyeJOoUIBxghK
GRYjU3/YN9veoxsH4O26lwW9jT58eoh3ANPIWFVrYwWmyzIC3aXoNlt3B//eZD5FqRvlkKcWvkgO
pQmG6bO9ufkboKtMoXMKc8eTdibKLgO2tUO3kMpQxAhwH1AN2Zs75IFFaq31UzsgE/2X8b67i4UZ
JbQeCakgj/U2zMc0RgYcAadnPVbbCLOo1ra5x/sjrr1Q9ZFRuusRAQvZIddfz4uvwZ3YUY/6Lmrx
NfJ9/FpvKF6vGG0GXNLfIGUSLTGXvwoljJ/pybtnL04FTmq/6YEkrbqym3uiPCpzbPx+6sCu1jFk
itiPT9kqWgMCLzY74kyA4cMg6JWlhp5Ry5UrcEPsojgniQu3epqmZunAQtGQe7TQGgN4WdvvAko2
LGsvTpGtedmlapzfk5tWT2bWKaU60mEMUY6k6kYep42pi1CBBKJMLrzS58gkVY/rw8qSg5ygLmG+
lemNlf1Kr+NCJ/7NSjQaq9KARWRFmhFvSkD0oDX1zsZQpMluD0xPiYJHkXKcj8NUCoN5xctA0m8n
2fKIju4S/dmoRN0Ha1fGUjku1EgzTUORnq1iGO6bEoOeGPUGUydJoJka+QKDXAtJmdljdgGjrHik
w2AXriWd9TGiKSIbNtyu+cbFO2cfe3eE7nArP6aXopVcvYqXIjk3UsrphHAC28coUwbY/n5mMAlg
J2Ygyz0AsjYiDyrSkvMmRSeXk2OzYyc3Xlmg+dcRveFWfQgr+DumgT5c3ijVss3LRkI4Q1jdEAjt
HSM/ZFjcnupj2ua7+Dmx6pDBBQhYLFtH+Z+vViK2IBMI1v/cvJb1wrOMorPVh223FSaimW/66Lss
Q2Mgh7iHkI/WuEWUw8YY5wyWSQLpygbTBMhJH5hznr+bz42fgXzVLV4N8Jcj0SLawZWQ+KN0znNa
hUWq2kFrFUulXjHCsMajj9mBNRyhCvvN+CIGr/t86D/K5JynpTaEmDULUU3AOnX38fxSA2NRIUJQ
5c8G+kES/zRN7aYDKAy06/zwJtZBOddsbV/bpqew99jNgNqy4Km48qj5KJMLEW01tJWCrWh4mQAf
dgaRR+72SAD8Yvn4ozTOgdqJUU8J63FtwmNcZdvEGAXkZyvJsY8iONcJ3AyHJkyh8SBdNbdsTBh4
roHyQwnY1SoE6vh85D/KY5u68J1xbpCmZfL0LQYWDMdV0CTA4kAQzMgv2oEhOoQnkdg1o3R0XVNA
0W1bjswdQzsrHJ1MMMo+tzdU1r1eVjxHf6bZw398NwDbgIGaKsD6A8cydzdkcjX3GF/EqxezXzfJ
iQUr5SPwVuIH9QUkoBjZE2Fur+7hUiZ3OWgW6auKHYS0cgFwCqQx9nYBAl87+jQAqurG8c+rubqe
Cy259Uyi1hk1lgHDNIevFY5bSRNG9t+kWfTiXbOXpW68C6t7dC8xe8nNWyrfSkjXTqXgHlpzJEsZ
nMsqABlRFQz9YiLfpbhxM+f5/HKtK+GotqXreErzHRRq0zVJE6NgQNOvEXDm9akE5fb2vJB1LX4K
4U5WFUcNyRoIIb3kNknhlt3X/58EzrblhNrFXMC2reo+acHyJ8KUFKnAGbIqjfWsstuynIxdnJb7
acoFDk+0FZzlAoEK/L/gjsCsVLMrunxvD8RvO01gUu9Zb+7iNwFVjrsf3SyIErmLAu12mZariBFZ
DQxlRG/eGSCeqm4aEO4MHvi0id89ajvzLb9i3J3GVvOsB8SPAczjQgvqreU3tYerLShFY5wry4zv
BoxzELXKYNXk1gAY44aG5gqcXoDnZxrurlDU0bniID6I4I4tnVKa1jKevfAUnjQ3h0h2XHsyMQon
mNFeyd7ieQ1iVDA1gt1W54fG0OA2pWZUMejD8Ca9JrfTpfWYa4H2SO+qrb5nBZfya+0Ng589I2s2
s8EuInhfrZgVWP+w0bhjDAVU0x+vtSSZZQwn4WhEmEbpsjrIqx8Gzf3zB3BV16UYblnrpmj6jjF3
s2eAavu25ZMTpjnfjMfqEnDM++LI2MzGOxuYXr2rfEuepl0l0HVtb5dfgnOXQ0IBS8FeWy1wmEKn
dceq2USZuqOJKlB4LYIFwCQmjmVAqCGa41xOos92ODD3n+6zE0vNs7MC3KcDJpzRUhEDlb8WyFxV
byGSc0JzPDWVJkE9ivG8mNWvdikgn2JNMHjA9or3EMC7AyicCv5n4CR+NJmQ0K4P2UNk7ECBFUnT
BSDe2QSrnQN/SQ1Iirphat2eNyFmiOekMt+wjL+kRm5jVmCQ0vC+NuvLMBwyVMmcIJadg8yGZ84L
XD0ZCzW5HezwAgN4AzyBln7TAZctVVs6DAIh63bCyOVRbUXwxb8ka1vJDWuGFGnXA60/uhhPzU16
xwpk9Ef1Su7KN1GryMqbHBNLC5lcdJ4ryjDozMdVQbofg2Sn15t553htQI7jfSaD8lqUB2C782n3
FiI5m6lktA+XIHhypc7ZFLl5DGNbcHOt7hcDHbdlhuvM9zJlU5WHlOVp6/4wGdcjqAMzgeWLRHBa
6E6bzRVbuGEsPTkFAZ5BNiYVVOHX1+qnIpylyxPoMpMI57gEa1KN50bRe+dNe2Uwg1nATxGcbRtE
reSQKWJcMerP4tB8AX+Gz1Bm5i3jT9KPyUvtOb6I0nbVdywEcz7KqYfB1EEo5A7JkfYXvf0MdCC/
QLkyth7bsBAoyjz6Z7P7qSd3u42TkYwRK5DqQ3dvx/nNWCJM1qrMV7T6Ocqj7/lUBK1s9/75FeZ9
sQWEaMxlaxi1x/WKFNFHb6XMRd/kestIAvPvatwCBH6wf5RAbPfsphKBqvEW8y5NR1IP4CRA1ODf
brQB1qJJ0aMhq710xGHrDnjstYLrc1UKGsKRNsfU+SdXJY9VW8QqOoeo1sheRYv+KkrsXtDtxZ8x
pgt44BS0mRgG+jK4+LNCRbsjYwIm+nS47OfCj9rTqMzBf74/SymcC9SbIrTlElLCKtk5OGdSp/q6
EvtldHdeEm+CvD6czwBILB7cHSQRVXKVJAdA8jGypF3oINNEzZ1db5XX8yJFS8g2cnFVoo2t6SiB
SLkmrmm1rlo/ZePDeSFr1rBcQc7CHW0qzKaGkDQpPM1AFTARDeqvHSJVMdGeo4PrBBmQj3qghKt1
WgwRUXzZdc7BykLXsUt/VHLB3SGSxD5frFgqDUWiFZAU1uaWZtahU+bIHYjxLVOo4DG6ujsLrTif
VNRWb5dMVl4Yez3NvzqS8YQe3OAX9kfHyqkqehrh7j+qVBS9VqNdOQUkhZUF7awkX1Jjlm/OS8GY
A37P0sW+27cFflQTQK5IUHH2ndhVYuhqDDtQ8aDx1EkpDrVp5Ld1LaePetU2920apT+kWZK+yiQJ
rypQlKWeoYc0CuLRLF8VfYyfWmfy8kIK6JxVb05GSsVvixFlggRoOi4A37LaK9t4AjKZQeLurTNS
wFaXWM3ebYhmJBiQKcDehRbfPHYiDRASJJVzt9CVcOjdqCqlHnTQU5si5m9mNX9WqnkwNmkYjt9I
ac+qS8tElTxLcWbr1mi7eb6aq6ounqJsTI1vUeok6DcpLakdvaJKyPfcke3Im9QxIb4dGkZQ5jqG
u+aaRro3t/1ENxMqcpNLapQjvWSiFI2dZjxdZQNJHxwS9dAJrFnmxdxLUeo6dapjcLCejVNDGNz4
KNmROw0Ucz+1qWaXYYoUICXO7OzV0BwTjDgrVg9Zc1/7SQvoUm9U0RW0n8FnlwW0Buz4RjbnEfyx
Fm7ZQC2iDowXiC7aC1Jk1b0VxdZbS9s+9YqoMCV3MqUG1eVQw02wpbkV915SNgUNIzeJ6khC/riK
FLu7HWQSZurRoX0O59KkLQBS97QaCWBlkEpKWsdtM4nGhTdFFjYVxGehiab5LCTSFfDkMjhcqaDK
aZxIDzwaDcNeV8CRb0yXzpS2O6eXAB1WEyQ7rkNlJLT2p0In+lfWc5U/4IHVh9EF7evIADOhHbcG
VpqmLQ1Cxclb4oZaVM97yZnDq7Yf52RrayTR97KUmUgySZHyOgydogGBLhmrHRBxs/JGNwob1ecS
JXifVYkdv7PyKazcSG4B059XtfrDInEemLmhV1u5dgqQT5pVXF5ayCUiGdzaqo15NTqPE33KmqEo
1ECRnNZpALpLm/laku2h3AGyxppvhkwvpOjSTKmtvtoVISXuB3AgKp2bjX2u+6aqgAXq0BNzuJ9U
8E8c43pMXvH2aZCD6SVD8gpSkxvNCsdiM7dVrl/GUqmYl4hPmhw4zpY0bWSFwosm+osUAmjHygHo
UyZT+i0PZ5RVYkKdoAIMkXlhS05nB1Y1ScMxtKUJ/HG0t/SNZaZ6HciSnQH4A7gWo2snWm7dNf2Y
ZLvaSWPD1/SKWC6ZlSq9QzWlwhA+2omanZZk1rDR5V7Pgg4MWtOuk5oQe52FA/HMetTQfZk51niv
1/M07GaJkvh1jrSxe5t1KZt99PLoZeYpRpH32wo9/dohKi00EcmdDha3IexyZWNZo217rdkn1EWE
MfQnk87zdGyszDTcopZmgMnU9SRdkHwc1fth0km5i+tw9lLLKLLdSPoZUAg2LTW4gqlMXLjPJjlJ
RWvVblMrcrPPwpBmXt1IeeGpYajj6utCWQIGQBVP/cPojJhoLvOume6ytjBmJejLzrF6n2St3AZW
YdqIAhz0hnqqlSArVAXRUEkd3UipZqPZ13OquB3ulaFVYkzVTG1EgIxtD/11iuZ0y+/C3LFcRWnr
atNotiTvTdg3vSicJCrod8mpgTy4oc1Ud+H+vK9fvSRtBbkikOagpstdXLENXguQD8OQAEM8HVWr
3hlpvjGIJohfPrXIvt8pC0nszllcx1aBWwMpSAQwB1D4tdMdo1uZd2gHPshP9otSBjjd45W4Brga
1CwEcxmiSpE0Fb4RgkmGNMqmm76cX8N1AYBrMDCYD8oH9vlCM1qptKcOXL2cPA3osgM/keDJsxpe
2D8lsM8XEmx1IJmmQ8JgftftC4O8lcXLeSXWDeGnCC5a0pS2nUsbIgjJvZ5gGKt9sIpjYQme23zK
590MwCkMXFK8bACP8lEVXKDgoOkhZy4w0+Jg7D3FAO6Q+amj4EVnbs6rtbpyABkDRBrG+U2DF6ep
cZxRnOUykzdlU23jcvBHWRU8oz6KsdD1DRAw0wDEHPAgkEfjjpEaWVUdZv0rjU2lCjSJOZEuVfLQ
S+e4GIPzSnE1NiaOcZkYDiJOHcRFPPJhGEvJVJTKd4OWoaI+USWluJ3ywa4e67m30psM3QzGrRN2
o7SPSWWCIg5/Vd4MmjlNPjrhByPctrQi0ujWuBic1H3/iv/1Qv87equu/wwWyT//Bz+/VDWwQKO4
437852Xy0lak+tH9D/tv//5nH//TP6/qt/Kua9/eustvNf8vP/xH/P6/5Pvfum8ffkDZIemmm/6t
nW7fSJ9370LwTdm//Lsf/vb2/lvup/rtj99fKjhx9tuipCp//+uj/esfv78zkPzX8vf/9eHpW4H/
978/2qTp33577X+76+Ej//yd//6Pb99I98fvmv0PhkOIdh00s8qWzlLr4xv7RDH/wSDgFBshPshq
WJKnBIF4/Mfvkqr+Q2HUW0BqYa3n2Pjff0M71vtnuvkPB6VkFHdkROsq+4X/+oYf9urn3v1W9sV1
lZQd+eN3SNR5fwD8GWBny8g74JRiapzzmnpCkNkcADSNvt7+EKbjFqRO4V1XJNFmctq7Ksq6qyrq
jCPK5qNEr4BVUN7Tsa0u5jTv/apRp689/t4cG7pTQlV2ZalXrmeZtocoM7++/zTGabjT8wFl4TKX
dk2dvfWxGW5H4JocCDixJ2UYGw9d4gCmwJDYvkSp6K6zzegw5ZkGtiD2cROh2oJrloCD4hk3b+IV
RTifaOiMHmIMzZXbUvsi5eqGsbtc2Fp9n+gyAJ+JFvt0qKqtokfJXSkr6DpwxiBqw6dOGvPhlFVT
60ZOHO5tu4rus6gD680YS1492dJdryL6UfVRPlYEY0oj4txvNrU8o808uSlcc47NWzlKjaveMZB/
nafCM/OpvJ6zsry28yI95nmxS8t5OrTDY6Fl9MJsp/FioNZ4kUhqcwhVsDv1RnasojE7grWz2Ths
DnkGJUXmg2e2ukAoCactGfdt3D02nRSfZmMy7tOkzb0hUq19K7Xmvd3RH0M4FJcoARRfyjnzCkkO
b+22LL+M0nxEb5BxagFV1bTkSotVciVj2NLtsEabwelzX+kNc5OQcby1pjowjMratngbeVYyODu7
MnI3n1hvTQ7QnetiNp9M0NYf+qYydkOifnPo1FxY7I/RjOraRcK3uQAOoBGYynAXy/pl0VMwA7I/
bFW5Uuuanlor0g66TgYvGfJraWz127DvkquRpK/1/BobeevC5JLDNKM8mUPloI30ZBd2Q7wd4tB+
7vO7whmKILciOQCAmjH7NryZC1b7casBL+eyr5wrKY2zKysBY0FYS8kOOKj0oa7kLzatbskQ9OM0
3La6Gd9lvWL4enxZyWQ4zXVRu5lJ0iciJ5u8BiR6EanNQ6JMzsZCY0eQsR8LDfJNuHIPgi+VtkRf
mYrlO+jsD4K+qJ1U6ikmpJQxuSnbmWAVzC2+8fQI/L/i/7h6s+5WdS1Y+BcxBiA6vdKD2zjNSvLC
SFay6BFCIAG//pZ9vu+cO+7DZhuwszAW0pw1a1YdzJLAlpEsX6qrzaRifDg8Ntu4D4etr4aDPplF
WO53RWZMDhG1u8WXhiYRTCkCqxklx+j/2hf3faLaKbfV8rzP63R9bFZuB7Wr2rPH++nayagUnXOa
NMdLZ0PdtsJUB/2/m8qe1WFsy/XwePU48b9jy9gsueb9LkBhsk5VaV3sxaG9b0YOo5bNRdesXQho
eHaOSLqmW4NmsOvYqnrrOmmGgoei1p5gsf21EKM4NZ2Joq3FnhjsJK/9fWN3a3+divxxRFpFcW2E
oV03smaiH/QIU/ng203Lj0KQV6Oy1oTvznh8HHpsuD7z/+xiFHaJu08fu9dsAtVhWsVui+rXAtVF
dIben0F7JAx5l1Z91lvZYt5STWgqU4ausPpz0Sz9uXGb/++V3ZVVtK6GHnAx2DqqWjjt3TeLg789
jIz+51g3FySamh09/RYZTb+xCz2gazNEjaZ1MHdBy9PJ4s8M6Z5tDerJJkuFX23ncbeMVqgDnWHB
jJDK/e/Z9b9nN6Z5OevZjzNu27kdNHoy60zV9KnTvHcYMwxRtVXs3CPHMPyxM/HS1cAL1/Qh0qGO
e+7X/WWvPfcwN+zIja46c8flkdkOmNddlTR25X1b5XZAncb4AMUPYPymyhfcLSNubOrki76V56Ue
3IAbn4o4mCX03YM+JxqPAq1beeIwKdJ5breosEkTIsulnr80Xn/lQMAr3jhnr4as4u4W8K0oSOEE
bjE1B+S6M/M9tRsJYIyE0iZaXSFBCLHlC8L1rNTG9vo4NJoDCpuQP8lL0JtT2uP+7zutT8syNCdN
goSsU2GGj93/nfBabqSskOcCWvoHEAnqg9G7jMGe8b8ve7ajFlACmLK6Ef7iFTOzxXP/eMjrwroz
yNlY5rPD5uHa6v3ySuwWCVBLx9DakFo6Ojoiu8qOtJ2Jj0FSgBR78a3rWh8YRMwX6fH6iDzSCWcx
zl/eGLAtMrx6bJC3G9uxcrdr3zjYhQCLkU7AXn1e6Xu4aZaLFUcW+SzhzezDObnILd4ZdvB4idTo
5ipHpGMJKbu7yvapWss6Z4aZV2zut/BxzKlX88QKS0aYNaFdcH/fYwNHcum7FItSowD7wGrdsmLN
GNA9q5njqbVh9gQFad/Csn0hDYsxvd9Bpm6+1Yg54tmZQLOtOgMrlVb9U2roDo+zguoy2IxChUU1
fbpG57zojdxvK/x/sZ7aL49DRqtjiNZt0nEGkOK+ctn3lcvi7hATMrPgccxblhlr+uLGtgsspl52
/VlRe0sc2vbZROr+ydIqzS/EfmpbpZ8Ml3dPVj9yv+pmlj12H5t+beB7ZPIteezWew9psF4/yn56
G9fOfu+NQcb1CCfGx+5eDqd+M9rnEqz2Eia4596yfkzD695LC4vEMIxGDJ2n7r1pwWkGE2i+1ItQ
L7qs/3Pc6HmZ86Edw8enqAROCamKGfave4uW71o7C6A/4Lfwt60gDUaZJvwS+trvlOpVrLplTehM
6/fZkB+76S5XMnTrs9FqqW5PkOAeey+EkQoPR703z3NrdLmjVSxh3uzdPAWBPpB35M9i5tR0lrz0
9jUcNEHPi6ln7TZi7jHUvgWsNLXkEVZtc03PCmdXwqpnmzsGHHltOwSBtAg7i5FDX7L+qntAllYi
Pd/rnO5QUiyiuOQl28q1eHHq+VpYjf4Fo6gxAHjFztNqeee63arAu59ox+WFlgqciEHfzwRhUCRk
XSWTI+jLxPYrUtFPe9DJa4ebEhk2WjQM6ZivfSu1SA2TiB9x4f92zXuY+Hjz4yzfZ+RQPUPeqLFg
g3jP1fIQr3KXNmlRTOVN1/EVukXIHwsjtZ+6VG6Gl6BffgxLWxWHZiblbSEIZN3aGL+2bkH/1Gzv
F2B2JEPd7djKsgtrb7fftcK5AiNs/61kiiqn7r4F2eqg9sr2NlWKJx0zRD6IdOqdIleOPWdOQRRs
pQqRk8VYs3Lv5wNUVPV0nUp1NBUKzQ6n+2n3hiJux84+m8TtYtbvfwpXuwdAZn2Bt2KF8Hu3v0bV
3Pa1ZKHBGy8ToDeGzaLEU20vHYiqjXlaVamnG6xa8rq0VwARg5kwRLyN7qFbvrLlQY5wlre9vr4h
gm83k4RgAop87mfyBndHhJG8f+8sJyACYrx4HLb3e+Ew1NGdmZFy2t773Q1K27Ne2dIFdT+PEaYi
+8Mb3+ym6L/0uRiiWWTTwMnTDBzcN6aN/DX3HkicKj85KzVgyiu6c/qmPdebUYaYtSyoW7A9ZcDN
D0sxAHFf+XxCsNiGIxkjxdvyz9Cv8CNa9u9xrDA0i4W9jlsLbBW2kL8a/FylyT+lYp8G+dkbXT7j
D8nn0SvngM7Vlj52YSRmHqp7LxK6MuRz3dGg80y0JLvOHlc0cxb8A625NCG8H91TCwnuo9d1/1rd
bn1jEPIJI0JGLYFXQ2thkAK5G8+0H0WyuJ17HNpOpoPq5WEwCzuui5UF4wRCfTMt58cGGpvLWW/x
OGEgWsCMtk8Cu5tfqfMARFkOXhiqDHAonH4wDf5uWqP9KWe5BfXSiJute0WETArENaBOYCRi7hka
e4HgVqllePzdA6yxwCgoFvdsbs0erWzvb2wcikCvCX2lZW/4rivLT8gbvfc6XX6IB8NFW4IWt4ar
3QigsAQNTIVu/NQa+dM5y5gJeOyFWK2rsKUb1O5seAYSxZq46JrxjRr6m2id9UcU1Uk2NXtv0fAV
9W4jj9Iz2lMlCztEz2T/MSiVTRZff7jZACFZxKvUizWudiFzsyMSswSXYYdajt9Ykn1CLhRi6wOh
JzZJ9SRq+4etFfs0u8VG0snQWC4d9WxM5KnVKPuUpgPLh8k2c8zc+qsoVfo4zltvjyqqfqCvZYcN
JK5fldvnrCHtl03HMZReTTH1GSC2G+XPf44Ls/Bry7HPd8GxS6csF+Wsrvsyde13U251Uy7wbEGQ
+xXNpzUN5tvM+hpVB9mjD8Yx3qZ91hNoqfDocXYokMVYGqaix1nRo2TjOZp5eOxWuv1SGKjVPPYc
NFrN8GR86ozpKIGHpAisyGEa5x7DtHfzzsbqUzm2lu1NBX3A0ugybpvWwa0skeo6N49LATtPbtrG
idlLEUuKRUS8iR3luQ7F+INaVgRLkk88sLsBPH7ZsBuQDD2r+F35ThTzcaksZPqmi3ykWPR43Yzh
ddrKv0q46ocUbWabK/9glFghG4b+BM/j+bgVbh+16LR614zmtNHZDifX647wQ5Z+WQrkCCUM/cpy
tkKXNB0e6ouiovhEPy+Jiq0ccoxbeltH8vs4b1HImSzOVt+cykDQupmBRWstqhp9OVRDYx7gIuHG
uiuNJy6tLUAJoni3kU0XKPKU/nTsK4aZftrrP0677+8V5CKCStrTU2WyKhEFXw61FOaB4QcNzLH8
A6eI6bwqr0mcslOnvhUkmfXZOFpaKVJXcvfA0NqVaSupD3QSJCtci+c1wwRcgXKTadYwHDzW0rSV
Y3m0tp6l8ESBJiXZRcDauXsmU2UlK9Os/+w+jkHAFVINlrg2vd09e26lYkRcWKa/BpsWz7U77OeF
qutE5uEFpMH+xdiaeEA+dF04YB6yUxQVIfTgGMVlmAqeqNIxDqsmzXxWXZtqqMKeF4G5e9LN7Rmg
T4eiUNl+GLb8aHEnfnu1BNSFUJU/QhnHmArnZ+j773LgxnstKEJc0ffPFjVlxHfMjK2l3GRgUkv0
FTmxPTI7r72Np/om6/MumyKioneeCgX7TXuk55obyADdakQdF+m18hmKmpFLe0iptT1J9hFz2jB7
FNN+9d2tRLsAq1UvBp2jx+GlLe28WAkaLrFqO3MnP0eqf9jCmm73ws5xUwjcZ6tqP8VtrFmfW4Im
hlmIJqlqU6bI857o6sHQd3OWF1CK9sQEK7ALBW7r8bEpre6qnKnN8eNWqTHN3NdlKy8zyBcX8/7K
gdRuAu1m238c+98JzKdd7G3lFPw/J9DRwiM+u5iO4YeOsL28EqX3t2GbWLjhwuLH7mOzjdvFgVn7
ibFyuJkUqFllmwkUxDCj3w+1BiIqNR7wi2N9EHy9dYO53hqksP5ACy1/HBu0eTlDdTN77C11vd2I
iUVMogUjenzgsWFNf9CU1Z4fe5o5+Sjq2gfd9YojHMm0iR73ei/+sxk46vrh2BEtmtXUH4Sw07br
WAB2sxvapvQBlMLlYWh+jcUxItoWXn7n7PvrbE0hrnLO+26O5xFPAkr4qy+9qUtEuR3dBjpsBkqK
NmU+mWuf7q/C5UHTBF11qfVDJe8kok93CKmVQ4nO3V/rYkkpKmOy2RNiQHvAicqy9RU+RuefxQbL
aHzWvhwFnQ7LPowTInadIzUtA9t+qps10MzPrpuDab15R+EMwSj+jT0WQh7a3hrU1ZsOnoOtSd+B
AG/rvpUeEAC1B9XyttZDwLx/yvtd2zK13SYb1gvFhXtOZCHer3XHR9/IdfZX+RfXLwvLt6aLY/wx
V0AUE/PdcY20+c3d0Hutf90vhxTvuznGjtNFovsi+8fY/zyilnUI1woZP4euSIcZJidQHVjQw1Ow
ZGrB9lxooLOTkIfZhjqA2wbK/Zr4grd/Uo9FqyUCXXxAfsIn4gtdt0ENhlRjpkxNvuF8gMUalvNH
OS9hh/ssIbCOe61woYVx/ymmYMfX1YCEXB0wnu2uSPFvVd3mI+hf8G0NdHWXxnHE31k2EuwCmZPA
lAewRvdO43RzyFVXyYglyDT+DDR0dwspEQ8Wjwal9w+hjm/qvz258a4MqELYZQMnGv5u9bfDUYWq
v/ueJxMrwkZ/bW03LNYrwQ9jm0tQIXfu1luhgdlh5Z36VDA3XRrNr8ctmEfHN11wH4vPe/v0ch8A
QK0WctWGvwS5I/gCUg9a3LONgA1HfwSsfLUEtkvBvpv/Sj78eijV+vgB5Lz7RdVBaYZHipVJWb1N
8m+JSrPzgQp2YA4vICpG7Wj5FFJH80j8vXiHsEwwQANn7A8tqBOah0I6vCIw3OSEv9VydEdJvxWp
1Rwl/7tP8YI7uAV0yyRUoTTf+zGhifDd8Ejf8HMHM8gzug8y8ajiTg+dMW7XAALjg437sStQkSwI
lz7XRe6QqNV8ogcQzrqLkTfhPPsARUHNF5aR03mFR3H5tozTCZhOPYfWz9b4i8ziCpEYHd+ImRn4
zgNghIBPmdEnluEvFBYNMmhFZIl86hO4DewsqmXkvRDQhmRqe/EmowmZpRmNAOaBcvBc+wOz3bZ/
a7rLUga7lYpfDeQkUGFZfQC+SEDQg2C5++YsqTsBIPX3LTSq2KwPyMu4+Ww5R2v0B6ycS0ynYOLJ
PmSiPTMzbi1/5liFEtoEupauBLlg2q5gE1ihUIGznLzlpBzqmxrqjq5qUFN1fgqmhjRqfLMNbBa0
y4F6UV3EZE11LQSOTDp/9wJeReYWa22u8ycxZe0SyCKSto8bYfPY6y8NdKWQbaxRs0WU/qHGC5/C
nV2Jkct/Jiq3U4ZHogfwO8UmggwrWtiFa7mp5QW7wPl3lV+jABGFP5Xwf7VuJT+BvrJzkHWadMey
y99NTG3VG7GfZihBg1nkiMtihYP3wTUkbJB4l+6Gtmh7A/YPP4uiCIuX3cDoMl5dNPM2ydoEFNr+
Naypf1AXmUm2FuBEBU13shE4EC9GzOys+WyftjL3ADpbvt6EtL4I7Z9Oni3tNuutX3o8dBbdbyFL
Per+CK/68WsecQMBFKBjksZQYERFBw3FYeFeJ7jANYAGfF76MMK2nQv9dqoUEzGqNPeRPCWY8sGG
2tGZq3wAIB1yVnoo2h7c7yMeKwRKwg5GF7eb+zXAjhWzJhArALMnZ3glAOxWjnUEwcTk+Y1I1h2V
hDYatGDQbwuWnnktfQZrMzAOBUfN+WIxJFS+U+UUGiN2sqBepDLHenYU8239ZonPRX9XWwIQa5bX
Sp6FGRfQgR+tL0P9c5bLMKZIlos28cpsIQfqXOounM2A1OEOOhMUdXcQnJDdItEb02q9TvYM5LQ7
AMMJ+TqYwNcKEiCMBNtpqw4Tri1u0PDVHgV97bXcrgJdoaBwdtp4c1L7Uza5NoSCh7SL7hUFKFQj
b0PP2Bj0BDBIysELhBw+SvjAtolPm5zPiUYgXZ1hPnBGHwYEZZk2LJxQmSpSczjqQIJl7A0BZ7Fi
cVeNcDuG/JwRcA1v5j7HA41i3ZrT4u5rcx8fzd/mGSvKN2vxZGHA+hhBe3MfR/vsEyu1RbCs/rJi
roDXQBta4xeYQUXWJ+sM09O0VinUuayPmT+vvb/CWw6TFT0suHojgpQODbc1wdU2AgW7w7Ya8KDj
mG4tMwA0dVFoAUZZXGd1Zs2+wQA+e5g85/LSjBhHjKbLfjA3FHMcttnxDmHq02Pjwj+WQBKE7zkp
SxbxViYF7ffA6Lds6CLEoQmxnEQXY2pCJnvCrDZU8FraXqdxiTsguIMF6Sa5aoDjxlNVG4GFhLgD
62lUuO7pMHGkvpprgGqKWke/SEA6w51wiBasGmU9WAeQfSeHwcVzv9bPgvMqb6ohMAHBHToxftNy
bmJXEyGCWzddxVolpHMufKXNwWruCmrEtXxQXjq4R5bIUUD1a9a/6MjJXWTTiDOg7+1Yh3V9maUd
VKoAkwOSnrkY4rYUbnhfsup9PRAbjE4y4Umtg9U2Und+s7Hidr2VLVoTS2O+orzq1wIVEsT6BSTd
6Bcr6yb39oLldutFWC2wMs89+x41ftnp9Mn28gToqojZvmLVobOv28MVHMcpf2wAvX2vvffGOgwF
NfrdARqLtY18c7axKDVqPMPA0kJXyZ73WAbXFvwvpN9E/9oZyJENoqxOHbd508IJ6+8uzYMH9QDr
/jw6IN35pSUx4SEC0RtIzOsa4pTIthbgmbvv2WuC22AU78Udf/UljhVoZcLa3TOZEFSTYB5JzD4r
EGDBdA3anYtTxpySd1tfttzy3O+V5dr+ZFQvM2j5GkC2GDwFOBii2oHQY9Uj4vr0JtMyKqrmq97R
xbn3Sekevfqgz+IbUzO8hS0dX6IAACVRNZi/CCDB0KUheKYQIIZUTmAU9o+FWpv3Q8hFRxut5pZR
qf2M44TgSfmDF4OQ5tv4j3ZVZnOg+Wp7L1wQL8P7GavttlTM8BMFUOqguuZbrkj25desjAM4qoeG
jAc1iXQf0tIpTzizOcWb6zVHZZoI5vCW4uXxkm/dETj8UfoDVrKtRSwhMu7sV2m8krG+NdP4UTvT
R4f/y8W5LNu7xYxX72ey+QuR5Rd38BivsN6uX8xVdU9S68uMbRgDGipq0v478SqYO5T0jQpz7IDv
KBgKGnwqdAz/rnuyNxAHVRGB4gsVoTnoZvAfTMBPnv6jzNqNPBS5IQtqh5inx1agaGBPHlK4a9uj
vtLatA9UX2gZjHwirfdgcd44uUCcD88fv1ICIWWDAKJbFDieWCetwariZhZOholPVeubdJb1bV7W
3VfTEnlSyXwqXhhouT7nIDvTcjRye8G7LXP4NgYNgkrmFvWQstvbqGVJq51JizEDuUmhnQE8wqOp
VJimRcr0i4f2FVRvKOoPL6VjITxNRprhYyjl+2RAOgS0RvDfvVQffJhwV4wXCoazalVq39u4h080
yES62WSghxzceggHoOm2SJr1bDtv9QInN/Ys9MiAUVO7+U7zbzL+VBP6XDEWdoVVKGkQrc8kdKZ/
vHpRNXw/PegqL+vHpra8GLd4q52kbyN2qp5ZgITOL32K8R0SJOQ15iffQXi2vVcsnVkqoWA/BO6Q
6TAOH3OrRmCtv9c22oFSDTd3uYLZKvE4ub67hd6P50aUJ64RlSrCa6ZSl4UgrWrujpD+onlxg049
7nexWMH7Du20c1wEkVsbejssl6fuV9lBMcSecfBkZKL7xw51XCXEaTCNYD1o/nY8ahXCt7BERIUf
f8ezeNamcwUN1hEuQQiONYZSY1iYB45AECRaFpZGvLKwkNmAGWd9Qzy7FmFrh2DJTmjFBDpVNlOM
L+LFdZkZY27smz/sAE0j1kYYEfhc+YvlH2cnfQNbOaxgSpTXT/imLknxHHhG3HlPlMMO+LBZIXQl
CxUMLOVLWLMAd8MY8FEagMnee1FhnYVKN5VaWiq0m7DChnQBwr354iIG4vPFbp+UllL3iSKuE+yo
y5MLTQsvZiyevXjv3qsiBLpkaCGe9cGJlB4tJAELxNsTamcDpgrcYRumy0ld5hbugAjwfXc7I/Da
aQBEp6XMrBcowSXkPKNt3fnZD+vBvVlX1CTuP1KidygRK7yGF8RRzYtPQG7pImPjeiKtNh+BsU5k
87uhigAKgQ6On0pavgPIFLKpu7+tB5SvyfDvrI+n9R5MvwzsZ3b0THNDoPgNfg5AUAPjK75Y0fgj
UKZgdkjigJuBlllphCb1TrPhxSh9tikiavhONvN34X21XmIYOUgekH4y+8u0XcoGRdELAngGln+f
bFqMVAddAH7bHHUtXkY0U77NzQdtLohZHZCz+XEXf5oWBHU0Edyh9HPfuwHpT5pz0tu3GQGKhahz
2o/elrPhWzOCpf6t3NOALjmVze2laT6kLjH5xIhFCbAJ7hf3fEW83u9e4yJBBwN4Wp7r/WUxs940
csfswo3fajAY+nEJeve84kbOU27yWz+/omnNb7vQ1cK9xNNPP2Xh+jq/0flPKa5YeKPdTq3fpUYg
aGGE/04L2N5AEetkdZKSNMHMFDDiX0170aYmrbzTroVa8SS6H0fTo21/gWqc1fpLlaGVQFVZoaPt
AA0U0vwLHnFW7Y6/QHBqNlMDj+uIJvviqcA9Lcx3mOaszxtUflqrSxAq05hK1MgORPfdCTbm5m2k
nxW+dTvkmpPsPdb2b3Raw6IitHBDBF6iZCb1kOmgpf917/ctW2RY9tcBQ63YX0x8A0uvw9681MCD
6jH5z98CLyBcGpAsntoB9lRo1ipjix8M5CbTB2eRZ6R6nyqoZRV/ERDqiLWb7obL0/pXXApeb8hA
JBzE7nwXeNY48UTwXGL4qRAV+WGIkZGgESfwvgwn2mD+SMNJ4plxkOtFa3UWkNxY90PTxkQkRL1P
5pkYW6BK6o8QGnQ+wIAKuiWr3EQrfG5i4mx9OeWoG9MQ17brhm+M796aURESFB9NFPBr/BAGEBVp
DGcUY+14A4jmVsSNXYQ2s7ttUYnboBXJiPbBcW5o2DaYDyGzGHi1guGNvX3AhFlLJs/Gar2QePgA
jan0K2Hvwdr3gb6DTW/UGscA8UjoTQvNBHSVoaC6VYsD1IIFrqeN+NW9Inbgq7yS41YjdputZj2N
XI/ozGc8+/UY7d3wxEaAYIOmf5ijSqByQl0I9RMnA6eyRQ8Ksq0h2+OSjqiCXAdgxkpazyaqaugc
ROlLc5t3JSfrj/TaTA3LTw191WCwthXIM+p3wkRAVozoXTII1oPlu7H/TZm3weZhb98Wh/3QpgfG
scSiVjnbygg+X08b2C+jmt4cExehEwM4Eoo7g7qJCbBU2XpBu5G4W9E5BYBUK5MKU7SCuiloTY//
///7jOQVgBHr5X5AUJTpakw6ltqXO+heBSVDzmmuxVFzIDQh9IsEqypqykOBx4kRD6AL7gGUGaoC
dfflXCl6tibtrBAsrL0ba4WbGPr2Piobsugkvp+7v4cP5mHpUn4GeEqrezfzEVHT7Am/xwhKKdwh
K0AUIgPRuk1REGlvhYdU7dXo7vDC1fQgS0s+UNJa1q8CYTSTtwopIzieCXrx3fY49zF+qrAQsYSS
T9sDfS+fUMNFnfxdIWixjJPn6VAnRMjSvnJ+JcWrjXpU52PcUz+b4cjXIrF6acqz4FeFG7sh9Nkj
vhzRfRiw825ciy6vulcbYg79GLT4zpaZSP1cYQ9xUkXTmp/xnlI7a84Nynox155n7cJIsvJLMZg+
R8tVTErYkuAmDliFJaw3r5Uem7DFs3JB35Vxcd+tPly6uzveDW/C3IPiDhLEerpW9nGeM308UPEy
4HF1ItkdvTLWSb6UPNhoMIsnxlDWeJqx5kwlOuOKTCIZ0/9s9Ul3Yqa+Te1srcRfbpJfdEhh11Hf
ZbqHJfpvq76NOVvFky5+vPrkyG+Tn8lq+8t5IKEqY5DvHZTvUaI0EJYWmcOS2cMqYl536W997hmf
lcyX6Xeg6Ya/jQvE9RqZED70dxmgde3V6GO84DfBovagV++NV2GSX9AKEbwNGeuMp8oZ/rnekpj9
eNWhvybqFQ5zS1r1XuauCKQF+ztK3Eyo7v9n0w1eZlH5rswiNsfxVxFMwwselHlE0VyDkMruHRqh
/lIUE4NBGX9Af0kliC5WeS8tayDbePqW6uhaAs7fI9lwZeLV07tEMUho849lljkIQHPgde6cwCwy
mi3vNk3wSu8QaKM7EVSqzXYyo7JfOyrxCa2+gH7S+qynSUXaLbOdtN7oeh7Hck+cQY44Fa345y7l
xr2sqURekTWkguQtsFwghxPuwSo/mpZhYDfXtmq8BE1pcWGW8oVbKtFKmg56YQcWC72lOlvEaqEm
P2sogyBN6Qx2m2URGHRIKAgO0diYS8ZW5CoG3RrwnR3vqKM+utj2XwHqowfWQCiG/mZ7xhhx1zVj
OKWXsaaw+E7K+bAKGD63K+xpYdKd16P3qkv0yJZ04u+i7n4RAqRyl9tpG9CmO9f6GrsIZcGJGXy3
OdjOuDwD2cAUjr/KEI2CSueAJIZBO6ruw2rRLjiY/4ep89huVG3W8BWxFjlMEQLlLMv2hOXU5Jy5
+vOwJ+efuNu9e7dkBF9VvalAzRpfWucIXfrxXjVocy1NuA+BwgiyFxecWaY5T5mRd00DXCpHogEO
rNJWI/O8RzqamJjejRCZIilbRyxh5cSyFG61HxVXNCI2C333Fmq0k5pOxdFcpHl2bvwmQ+ifU+GZ
D2pxblDTjAYxMSY1lPhRpDhd+i8cAs0rZvoKI2f7okWLIEhj5U5zJEDGxYgz4A3baDABogucoHk6
rRPUVCSIMs70GUNUGpCvoYTWQZlaFIxZ5EqB+KZ0Rr+ewQ/QWxjyOqon1NHxLNV2qAo/YW5szdYY
HAtfEpScmwc/yb7LO0oTiKQ1QYb4aXZQ6/69NNLejuT0IqoUFxHRmmq5qq7TSCuZLXFQSl3ujb7M
egx6nnRY0WSbb3MFdpXcURdz/G8GLXeg1w9WJS46k9dAMVK7b9mEpdXJJt5w+sXFcAtjHYQx1niy
QJtMdtMp5jGav5Kut3a+ETjtVOW7COL70ASGuUelqCkxL6lRHSvF639x+Uod8FoaS3bDp9TgsHMJ
z0n3koCPNUHIOIn8Y/99Udr+0Iqa6KnJMKMUUHC4Jme57iVvRlR4QLJAjEoZMEXLq9TPQGVD7dRE
U7mZ/GlwZmvECNsmLXpBI3NIM3iW9RqLiOrKAvI5DLjtuP/vS9+91CQgcbkpjnKvsJE57/73izEE
DQxcka7rBQf7/y9y1ILX/vf9//w2nAdkK/zQ38jZ1gpJVluDmyrI5Jr61Kjrvl8wtFRhjtep1OW3
rOa/s8gRG7bSprOM3SgN5bGVS2UbtO1DSqrpLQ4UhKhD89HmSbDq8mmws0nI3CCzyo85mc+4+NRL
mIbcccFKMXdmm09Okta1Y5jsAhCLfpuAb08soN6aeeEJcZoxE8l+YQvpHLtSa/UHMciHQx1TacXe
KHDVRh+ol9As+RAUfe9f/JbHssCTTLIydxjHg/khZIW678QmW1mBLZlS/jHiWtnyDST1OgqqHlBC
HN/zBmpy7k9ZeMcrk9vpwseLsS/ZIfB1p3TbwNKye5ol+Z5EvcQ2sY8zomDiljX91iJjsKUqUZzS
ZON9EpmWMwpq4PgQ6EYi76K0AkvIyhBoXN3pmaI57dgdZrS6IDvSSR3qfi9X0m2I9GcVg42JsPW5
rDlzV+VrIZbf2xbncZJarRsJ5XshmfPO9I1mw+6Q6NS2reRIs7oiyWvyxgmsSByBzczBYvEExngw
9AVEUo1t1RUTibvp2mzj8ATleKjYWoi1lrVlWVnuhUr6kPqic+MY0XtXoKFV26Jbtz72N7kD7KtO
eAbXZUUj1BiMpNoBIx4kFeJDkJjJdIdRnzduWueLBh6vOfplxqUshqro7xIQn5MGAySQrOcXWC/M
OdnO75QfgSgrtykgA41G3ws+41djJB3KR2XbsS3cMWOVhHfd/BmFb9kaunVespcgChhktYHqmf8C
mUo7tTe76zhRwptO/Jwz6YAHJ9r3lvzZWX21aUVgsKLvYD+mWHCisLwZXapchzGWTr46AT2MsCxK
fVSqLHTL3GSbRTT9lKOOfGCs1N0QTz9VG47X2mrGa0Q13xZ+AsXUquO1yLJ1ia0eNAk0YxgLRj29
dXB2N+vyXAehixTWvCJOM69x09TMi0nElEUpZwG6GpWRl5Z1vcosy3d0zezWUVRUe0WZ34TveO5a
x0pU11eUX4t3EZqXSdVsRYMxICAPFAg0RM+/jKUuykJFkSB/2HrEGq6i4J82s3MphaoKIHxi0xGw
8hfaKU8fGKdXGqdPmF2nYJtUbOyYD9VwRANlizrsbb6pdbo+FcKinryuB3AcldTRaA4itkWgGdyX
0RkFvm3gni+73K1gXqfsRglxSRBd86mTA7ZpqnfCB+R6g3FzrVbbqTwKKOkGKnizE8k+yEbVjei2
67J2FMTN9a3ONxO3hgoljUoMM9GAbZ8b2ryH2vsEccVuXsz3gS0wDIZnLij4icR1A0UEQU3Bfjp5
r+fsB4z3QyhuOUXz6WDN80quJ6c4xjLv5BnBybX6F3mn2aaoItxDw6NPZMtVitqeKVxG+ZpMtgCJ
eyt+L+WNxZySj595vNPEJ4daL+568ySDlSR3NPwrofjJDOSYgWzzOivBPIXgBtpuzN9qA4dS8i8a
XhGjD7+MNCxdJK4Htu1Nrhk90+RlNus+3grRNtC/Y+naxYeo9WT5IMW+LVvHUYB4Mp9x160QJ6ks
zJOR+BYPkWAo3U9t9nHbBh7z+JWVyIRekekBZds6y9kE6OxSuhbVcUzutXUyINOTRoOR75xk26hk
ZEu5o0XbjHHAX/a+hqbb192qlpF5DUwZUJZfIUj9OIHY8HJE+XKpm8UQfoJNN52MXrdTzIVE7Vj8
Agskh7Iz+LcW/NMCSYW2LNxJcltGvK7hw06hsLh5RqfcszqYWFb8tWtNGJFpvvmHgv+hGq4+2Kns
34Ie7d++ltaCn9QbSadgTMWiK5w9Q2vPwQAHmS0W8ciit0/tNc3NSvStlfZZRtsp/TBFUI4NW3Ei
5aYql0bwgtiDEQTV66DBq9hTgNvF7iiCqfn9Rx+ffeHWBQj/kj2YVDz9a3CDpPkxjQrw2F2tun1R
O7X6PsY7KKWVgu5kqKot8bVtV7uKceqQiTQ0ZKRK/PmN6dVQgwIEh/xk14KN7Ccd3H7xGrX1tjGx
CsgnAo/sJoTx74m6PiaezPL5YOicsL2YD3EsmL5iu0CfkRbVrgovKVwjj+Fym1YRXFKbLdeB/obb
ITwTbJBQbaU2X83+us3WgbmJuxQg7pyKx8w/N0wMvvzndygoTPb9oiSAoRMvTXiTmPYnVwpZZ4IK
w4wOU7PmjvIJ5h28oTtOENW8Sp0Kh7A7BZ1TalyNZuXH65TZHSOyZwQ28uiVdmvm5qaa5lEPZAg9
L+KjFX1WIQ07lXsL+WZirBfyHkIHO5saFXsoih5cR1ctG5OXYwDdyEBKKkIi5UgDuxmnzZgSl1Nz
l0j/tHHN+6h6ZQd+GmIPGgDha01cGdMmVTRETYBl0WsK0EYouHuKkqvKp5PtATuDeitqLBQlNYRu
x2hIFDS95a8hZgjkP6moV8qI14w6gEOnrJzFzomaJjA9SyqILVlTikouLngUbxOVljGAgwOY9pFF
LMkqtHrgHbeFKZY5XcHJEpWbqrvmBrq94yAdumbXz1ue9kT51QsFoc6b3LPATtMPbf5r5T9RBZ4t
/Qlp7UjWxcR8Uhyj3Fzp+lOoIlcMn1aurE16VgXkCGZAXxEjw4Z40xb8YJVPn1InryzpOmrveFe3
LXzvXNOE0VstE/9emsYVQSd23RzigItMTsDM9RUtVLU/WITXVrQc66MtSuSj4IfXy88khXnz941y
gpxL2o8Yel0r1oZUfitjwrFNbEN3bLpNox9k4i4ljbG8TL0euwEaJ7XOQG1xSKqzLaY34UuUDoKF
yyhxQznkx4sdPg/JumcpG+haEBDojDKFvzhYZLGiRWEL+Qo/0hWRuVODW8kBjVkZcfPJjq8wX7zJ
416uH7x1ydCw3DxIrRDaW5y+pHlriZhNkeNADxWnahv6p1yC1olXfv0eB0fTePaQfaAJMThpvV7e
WnxEd65E14jUutIr+mvWbzniYu3oMyLnt9C8yuNust7Qisz1XdOOlfpCkyO2aOWXJJdtMWxZ5Md5
k+DQipA5eJF+MQu3Th4130fJPm/3SrkLsbyqTjnf8voe/UF+zLF56luKlOTK4r7huqH4Ewau2L7w
fwOfNUqYETdmeAmHCZD/2ET7pHVy/VpTgeByQ0Rnu7r0ZAZ3gor+zdm+Q09huJbiFYjh5vgu99DI
+Kd2zXSarGNTb6rqmOee3nrq0rFy2+xT7C3Wrmp2hnCIpV0i/bX5SR4Bpv5C/xUZGwQ9EAqyfxya
NYr6Ln6O5e/JnF6KfwrHp1b/aMpHXJ5o2Fp9X3cK4gWyxv1jkByi5r3vIVPfcg0v5oYHAhQEEJzc
PgaMW9Vf5a5ZNdEl6h9huc5l2I3umGvHSML2Zkv9b8IJaI7virzpolOPUis3rrG/5wLwk/rCj9TD
BFefKKdyTq+lkHAg6Zg7aaNti8Jv4dxZ+Qrioe4tXHiLPVcY4UCvnM3uMea7UX901k3of0T5NCiX
qDzGZOaKdLglkqujLLqaeuwRF1UVGB8t0kKbLWbCFXxdYK4nha6rdwcxQLdzVoKPNH2X8UibOAVR
gQjZNhl2onVTcphV7Ices6eRbWrDzQb2G5XXMPNw4Sg1TreSz2jbGduh2jYZO+aKcyYfJnUNss+Y
loBo+PK/quN9bQr5zVdvWoGv6ZnTZTSHZkaM0wNJbkV2NlXHg5bv9WYn9c+xKjCsN2CdoP4Bz/hL
grqut35NlK78r8//mvGFoCNsYSi2raatJHG5W+LiJKgifc1zTHZtDv3KgiZzolZv0NFOxnMYXrJK
h7iV9e+qPKo6XeG6pzfKcWY2O3N01eXnA1PUnXyi53j45jmXrn1zyOrNXLxl7HqmbUzczPRMw9MQ
DWIsZKcoy5EvU7PTTgoVocZsncPmblIRkcdF4gLqTmc80aVJMfT4TpcOcf1dcpMJbrnGHzR+Vvk5
s46mdAjZnaUCca4b+TBGr4qaEcWHydiOaBBXYANWiaEtuQdUR21fW68k/oQj6/RvxV9n5Mmbd651
PJ3V6VTOm9g6hf1Xhi8ClFf+x7kzNnxEt9Rw8hmAvnyIfA7+Jau2VfaRavumPPKMFd2WGKAOZZES
v9eql8gazoubUe/FbtOxJRkZW3imxqfROVbOUr1HCjENO/+AasxqG9KNjhGMpLZTxu9w+EQPjE6W
fxURxzSeLEQRwZqyprGJUX9aSJmMLRdMlH+b6JOrgMAxEFx+aj07R8JnVx6z1hPPtehl6nrSn6iO
Z1Shgv7RWb8ST4W66KvA+xpi/AP08NHJ19dzc8rkex0uDfmrDd1A2g/RG3yEXWU3/kjSr9Y6i1OA
+nOtXyPjjW2nts/I6F/m1KGvTijAFBxaX20++pFp6x2gjbn15UPCeFYpZFte5WA9WOdafjCacpU+
lXyvaXYOrUlW2LSJuhVCHJvr7ls7JXqlzQ09WRM+e4M6eq2Tf+F47sOzNH2PQoGvG0lo/4aFc6Un
gYP0K8FlWdd31JR6cdDjNzX2zJyetNiOyWNMr1nzKQ8PaGJFBaUmMLt6psqTs70ZH81wTCCZa/FW
1M98/KuCO4c83GiFA0G75/L3UD9LNYPrqkhzYxtHROadw2uJi07f03zngTyxIFGi+tS7o1q3Ln45
u+rIgYrOJlx36OrxyQQH8WOokWIrTrtcfSYWyVSxW4PA0D9KNKdIe1MI8pYYxTW6yUVE7Bc80RJK
uUdOeRnPhXnmcy7nYxpvhHFNazKySjqFgLAtmJrKVa3dnCxkyIu+p0SvYFC2EV0T5jW6pXDgNh7a
Y0mrM+Ru1H4U2qrTaTQY0bkXjLcofy4q3OQfR1bM670LCIP98EDXTDcm4iOeLmN+YhQp400y7A11
b425nZXXGVGpeWqyj8D8ovBwMBrmq6DPoxyh7UV4K/f3Mf1TrAtHSbWE8dnANm3IBK3uZPGt4302
1XYWvQmUoX/Nw+dynBheAB1uXXh5Sn6n3gqOFumtrV2jR01aXGhorjknXSlchvhTT1dhQEOgUqyV
fwki/nDNncepqkrQStLVb95V/mOosYATpSeB2JKH8xDy5ThzCJaPBJV+tAVoRJZowJlzB/rrgElv
q+duGV+n8hMIhED/IvrpEVxkt7bZD/G+tD4saW0AhI9XYfxFNDEPf0GyT2tPDIDGkOgqTPRjsbEI
MnSHGGmk4pMBUPY01iKnoJqNFpmZAwi2tLdS82monloFt1KG5vfDc1FH3zkvjIsHaJWgEsJDXWPy
7UHs3X6KOWxmdgBjgSpNNsRJe34CsVV2Vti4GRqqwW+8qPk0svAVC2gkTSnwfGglLA7vUtvrIEhf
i3mOqLxjm0Gc8nglyIDN0FjNpomPz+KpVZCp3uqlWc7MVYRsVk+VVYeMHVwUUAPNEpv+8q9eM+y5
RkreYFqw5kUsp5KS5l8JvkeXLRQ7SY1EyGACSZH/eUn/obZx5LQ7DeYgaZxZ/JCi7cAd3+yKZm2K
IYGF20Pc3Or5iBaPkVs1nnVt1xOFXPropQeHvBg4UvHWc0sXvieAAOxMfVNmXjTc0RHUNSOujSI6
Bn8T16A54hZ1bt7+odIOSWZTFo3NwAQd7Y3uD1mxR2MAJJqjL+w+0mLTtWf9Yk03dDaYrBmoYvOK
imhgio/N8iRYVbtP00VvrY40P1v4+b7NbC26VsrPhG1D7m1JFgl42ei+a0AWV1bnhvmpeS9SSHhH
vw/9ncyklYJvOf+pw7OCvaAR98Ww0sinqZHe5Ydyus3VXcGhDbrSoCTKD+TAOB0TQGpcgeT5Stcf
If+Ljgl87Uuq7uSPLQMB39TpUWgvmgHTZhyy9tzFp7LZl1hq1ehiTDdtupXlbkJcy+3qM/OVTyTK
grA3LFwRk55giRGKQ1tMqG47k7uipibmfetkxkLfKUw6BVLrRonecMXhO5Ye1C4E6Ua8Y/YtV4t4
rnIM9KHatxru1W6r1Hsj2wINVvFJU+EmPsk3RGYty/cpnRd5fDLuZmWbYheDq/uwVETNv72K4JKw
AvCbmsWoGIuzFe2xwYk5H3uOQkFhSndxTqgRfJA3ypsUY3Xk0jdAvlum6zv9S+nKjzidn6KBqLHP
hRFXOIbpiYYQHSECvuKClVZVyEdvsYL5xBmcYRg4eczpRI80cl8Nr1yEWNujtI/Tf5O1s8YzndXQ
Epn5l5v3BSKL87+8hIlcoKDi0ieEVhyG+mrl/6YUhPKzXphY+JCHVP/087kVUO+7aUqz5s3KNR1B
lw5GeZKqlSKiuoJjvejGT6UerH/46vkzvJn9vOaoKUcDhxUqI9fvPLPZJpkbZki+zmLg4a7WBAr4
faDHlx/y8EL+6leISdwliHS4h9LOCB8VQLv86ukBkqPJpCutS6Rjwi/PguWzAAR9LXk+xDcN9MFD
8iv2LbdoxUANrWoL/TOVvJyeZTFPaz9q8+436Cru0vSZxU9hQNdWHa3iNw4B6cO1vVhCROsLNXkt
XWf6FW3PuMIV1MdTL3r0hN3HoNPbafGq1BgzRvdnlFj4OzAu4C/fpfkp9ysOnUPTvzrcQnm8GfE/
TBggz430TzS9NIckrrcCfyp/ZOLF6r+C+TWOz1J76IAfyU0qPL/dztY6+dG1bRtuI21jxi7RQMg1
8mhTUMqiTV2h10fOeohLDiUvnRziVFpma1ST/rZoCYX0oksrbqL5lflPcP1Y/ZCTg9XdVMuTyw9y
rkIWmxubVLi0g1OXF4OWxz+Wg2Nke8oObZxk3LEsYUDSNex+cJeumB0CDlhkKXJpYz6VdEcYb5P8
oqkcSy+T3GIsoT6hocmPW1niOoguAP1qdxxVj8phqEehYe7CAbNF/zpFb3Cv7TrRxt/cjzYJspfV
FMYcPobxzHwduKonBaHyHTDw8ZgnDJQBtSZ3xOZolDcSLJiVCShNkeLSd+di4JZquYhJVwTQ2uWb
EcqMfj5KSBM/HU4yDmu/5GwCp30k3ZVwYFwRxpuhZas1opaVPJPIpf12CgYD26ydri7vBHMfJaC0
wOqdzCo2hj6saYKU+CVbUKoIR+x03uYZY9NJK3Z+a9qZgcNWcwLFtXQPIbrKYYyMJOT6SmQG+XCU
BF9IU2frwx5MV8T+FYpP8TertRXMdX01hZYB+2k24j9fUD0QkuWl0BW2dXQq2l6xjSNpF7yBJFuR
ShttwdVCHDUg4KbMGIulOIg+6eog3fvWfswd0gWEjmoNfkUZtXjfYtE49CBm8CVl60H/LvPfAWoF
fz2HLkcRfhG/B71YB4lXvgkG8hOFUAXbEI15o8pYQsj0QebjUrwb6GSmMh5kao+TFiS7ajY8lC2g
CBP+Aovt34D8Va6sFtCssc4d/o3yJNbHeiAVGQtteZl9LG+nmBUD1oV+aAAWFY8jct0gtwecwTKw
9EQwWqDfKuCcCb5PH6aVRMGUTTYfKDpaVBoTHrQ0Id6LX/1xdKMsXvUibSvCl4pjl+s+6MKq4fjA
r7IjPNUOO98R8R81CHPpz8q3qkNffsG7vcKsjO7rZBmLCHZGvF5wcVyZ5ysW3jUpcGeJgLn+reuv
1fQ+Y+Mt1XWsvRvlD8ryYnhVZYh6KnfC6TtPjpXx1VXvYFoJOlqMidyAXqG0xzpgRrvr2XMiAWsl
jcPBT4QtXrV9zjlBJUDfaQH210B2RvXti5RH0VijurITad+rx3SSM5S+OLqQHUxS6QzRZwWTK3M7
gEkVBtjrwzqlLZK4kFpL66h6JWo2G0w/Un/NeqNn4jrLmlVAk5KrD3QJJbx7iMXDZ4+7V1Z4l/dt
damiL1JWYQ9cun666ZZVPdWdM9pHSxoi3c/4uNYVQk1vecQZpFADGk6MpQ+z6OSgLQkVLwJRSgSn
Vd4TJH5NHLppVG2iOD4VwLmG9hHgf1uR5WSvDOoWRoANUjqo43rD75eUILekOwkN4JR63VqYz4J2
HX302atHckIaszeNIM7w+yGrnwAsen0vD/pdb8JDBQLagX8AqYOsBqY91NzBKXuj2oORbPLqNKab
kfDu5KlXDwbtLW4zzsuyukBuYPsBHPFJwV7sRhhhGvNHyO5kXdMmWRsJ1KPUjPUkxm7aEizSuIOO
dxvhkjF8m5ngFO3DmBVY9myrVg1KOB9eeYMSQ3rV5oQ8v1931uecmI6kE98EccUoNOGA1IrvfvTJ
dvbdLsPmV6GormostiNGrpS/zoJT+gRu28n6VQ393jcDfX/QbMcIG2jRYxckc6Xro2cYjrj3xHXa
hJ+aKpMEDreHWqvwf2TY+FK7+mq6LqVoHaBMSyFYJORsvXTMeNaIgthmJZp7cy/mD6PGz4I2I0dn
pllb/mGlJ0V5IKG4RwE1anhw1fBrwOQyW5qry3gsUcktb21OyH65N/rs6PSMZg4+7ycOcxKodkJz
BAc8Rg8pl1Y9nS1tW7rQmIg0i1UtxGT/DYi0mZEExVk8HY0lOFLvsynXP9JuKQOfTae6bAgd863C
+U+89R6uQjAZ9VGls74wNaR904q7SRU4rwfGurcUCLxjUKuz1gnrH1EssaqQfVicpAArqBmvpkHb
dCbZhg0KTKQSETJxtVh8CAh1soiukCZBeZbN5ITwo2LxbjbkqMSXvvvpDISejAKTgehQoerQv1uV
6diqJv/pYrvnhOQ2/2lLrmPp0dk1ifaohWndtgrpKPJWlTmlfAbWEdX6grQ1vWVXzTtQUi1rbtNK
NhCbtID046kRZTujcWyWRxKP0sDEBN6c/5GGYRvjt9k0q0r0L1ZXgrI1COU/NVLGNCLcLXVxkVjd
Ad0XMm+jhxFixyRGzl5dHwKOZJT9CidSbd4XF9qQxs7C20ahuGo1804U27wqtq3Vcf2cEIVbThp6
8jGhDGmaK7aVjYWTl2WuMvvDAyX9ICntOEGUVg5+ASE4z8NBI14OIpaYcGBSmF0NW7bZv+Ke3d//
NJ2geJ3N7wZHRkTUADtEh164Cgvrrv0ZmkJm3S0uRhWKsUd/di/79FbDcYpdeBjgU2RYUjguuDOf
oi/XZ1O6l3sqWFSYfEw1d/xOVjBLojgoFP0yNoXXIFj2/c+YXP0Jz2pihHAKF6HBDDbsYjI0HSuO
2auFvjePebSMAdG9lulMbrw1v1kZOj+u3x716ZSij04HslMG3QMfJ9ACwbjoVVADCphpkbyVLdpq
KTwaSFripaZZx8RK7V7Odg0yTNajwCx9pvT1YWKRbr/OOMtoFmxNG9YWPXFGIfGlDV35mCfbPjvG
iwI+MBDhlJmVbgZRZ/O4pXwT2eksBNiC86BD+iJ8nHg0Kir24iD+6mKOfPI/AnCY6/JRVIs3DWS0
fhdVYtG1vSA+lPYJuse5aOAqMvPmoP6GDVGgTL306OJOkZGHJiYy0UKBQmItmYO69q8pOe2VtkYm
TRYLxj1grNARTAwt8ZeJO7g410MClbeuhZdC9xJTGFR4KlLZoNmN+qCJu5IaopxrxbD/cFk5okaw
oCZNFxR0AklqqxwogGQEdM02DXPesvNgIpixttXm0VFb++/B+DHmc4emd0AbnoV7M/gWKYdp+srq
Y6wVzIxCvArb+p4aUAiBwPKF+SXKDtgcVIU8csIcZX+3UqmORM4X4WoiHMGgzipHNcfQNxffyZyX
8L9yThqSdq5y/PbYOfIKLbJGAIbxvczkYFRWBuXeedrAwc5AhQKBupztho43RFcZERdkjveke0cD
KWAyBe5Bol6vxv6zGQSn4h0xH9P/qTTl6J2Qzp4K9VvUCOVUSericlvDbMum4I5E6fiLQ8ib49l3
0CM5nVgTLxo5GvbZmrg6MtU48SPD45/IcEzEAxk8hc5ECWbIdCJCryXYRtmzgMZYt/Act+Iw3IiA
21omItM4lSj8ceIRvcbSxClGOD4qCH4huUQa4FGXVYdi2WJ6tYk/snmIPCvHB4YGWSq9uS2dOdmp
nfxlqmR9ZQIRWnVuPqaM4WXdcz9LcwIHzMkFwhnTes5BZRtY8yNLxSGT/WTDifb3O2Oqkr7n/sPM
rrkOAiYehO6gi8gaUrF7tQEOxyrq6vUITNMXFiCKlizM2/SYM93YTvUSBJ9ouz6AY8yn6UHa7D6T
pIM/CPJKG9BUFC+LXQGG8slzZ4rmaqrktRIpjyiTv3PZWOBmHn1fqL0Rrx/CKLuM+694SbMyOsPu
ReaseBo/yDWypZZwMCy8egtbVuBGPAc0J+r4Z6FRC5u/ls7H0GCq2GW4ZHDOtbphLp3wYDB5JKEB
CKKjeph4hPzet2yFZASERhG2M4A5YKDAreVQwJ1W/XB3qm7QtKHTmPUjiHX1BEarWkjBZFHbNCMB
KtbHlKLhif98bSPqI/feW1xdRuGE7VzTT7J+nrtDFKS/gim+F/XR4FZTl3vSEDGNEfb54wfjhmQL
DWOIuCkXQDGdf+KxP2YsK6BBSDt8gkQPM6yDlrbOrDoor8zhLRE+ME04YzSfrGjyBr90mx5BLGi5
9jWml/yaASWmp3wEEhxl26gb+JrbMM1vmhIdahE9jKxmTxOthDsq4rsUycUxaHIEDAhVvojIUpRh
PUb/NBzSdYVW/b2mxGMxfZrTnrzdldggBmmIR6t0i3DApH0Xl8BhGRv9MHUygoWypI8ZN6TxEsWQ
JkiIWWFO6sT0iqmVwyh+jLOkc4gNhqMH0VZOPpNA5dHyx5ZCyHTT1xFHRocaPUnw1ZbqBGM4vk8a
cyuMTVTXv80YvTW0XV3xHlf5pqtwKcncdsG/oLuX01YayKc/hc0PiGWvkllS0fI0ZbFT5/jIbheW
tht6gCHd2pJHiz5BbF4sU6G3jku4ND1ed+zepLyJH5MabNiTh3Zd2hW+vJrxqprdK5BOkXAuq18f
lJVwsmsrbYc6mI+5Yr7GgSO3ajVEYwPq64bQs1Kr0AczLLcdI7VpUpwaQXyFCnnRU9RVu8Snr1Nh
2DoiF3lnJiu7CT7O0ACUgY0YKWDtaOOnq6YGBPMdBXuhUV0E7UNHZe+3wUrHBUFOK8OngHUSGcZG
7l45R1W2aKSrRYjT26ueodNX/rUp4HjKrRffu9aLIsIbvAGkINASr1KjL1PHVz+aAvbKkMmxF17Z
yAaRFiwSy2zHeJueFQXEbu42DYNGprbPcCSLmcitjv20KfOxNLq6RWRO9pgE4ceMGdqlpaWPszhk
wBZeOeFkGA/BwuPqponJVzCEa6HoDS+KrWMqyedebO4oGJ2CJKOAnS7TWoyQYvdg2RVJKYEXTyg0
q//j6DyWG8eyIPpFiAAe/JYO9J4ipQ2CKknw3uPr+6AXPRM9012lIoFnbmaePLft1uRKgzEVcUGf
i/q7CjfZX6dE56YlczYMRbBQi5VM1cisSqrfnCaQ/gOasts6unrR3VvErxSqBGhhpATGLOPDaLpd
PC1b87q5NuWn5F/gDQzPzO+/x8EGNyHNLW+vek+jcjr5yIs/5y7NTIjTgSadVBhh4XBJo3+SuQ/8
FDf9piidqtl5xjouzrJ9CPgdZMePtkWztoJ/SsjYPr326k6uHN/aacw9jyWBuU4gZWQ/iW9+D8ZP
yT3D5CAMxYHZUkNYdUq3xf+UkYS/x8kTGQmG5krz1N+Ogw44QSXYxpp1swfxiDTvn9qyUbEb3irw
lqw/VIblvmsulMp7a2GtQVHz37LvlnPF0v65DKt8fz+IegYYOohePSq/OA2QnqEzZ9v5GP3LY1gw
qzK7tuR4TwN3HMtdaEQCsV9Y3GgZ4kavIrpg3Jf8ta6wddfJrTETkuNS8055FrjNIkjpDV+sbvJb
Gc2LG7UTxOIOU/tNudJ8gC8PPqT+9ANlH2tOPe6NcdlFZxPmTfDS/TWLph9vLfVK6Q98n/0o7RKX
ce9vYC+kGlT3FpYpYUyZPOaAFrm1o4s9XsOe4dfTioGK/fjt2XU/fAG2ApOD/rJc+T5GTtLuOntd
+gcUbhRvCISrQGB/7lhgitbEIOsyFW+UeeCNp7KSdpD6xjdBOWpwOmZs/qCfBtGvEdoAT1GNAFUU
K4q1IsMCK+dFghXJPMaT5sPr2YANz3Xu4fIhyo9oTFfORcxRu9Ti2VxB+3rlrfwrF92VP3XGi2oA
NmkHee7HO61bReoyq3GVnnPumd6H6Z0M410aqzz/k6SzCB9pwI8Ub2X1ByVADQ/ogf3bO+cuP/ij
y1ns7rHqJNKJM5II9ka/itxt1GOb4GdcNd0UTdbi8Aj/7tQHpTEf4xymWwFV2QS5UPiMk0zvbCXC
qZQacPpsMaQfvgds7mDo6DAOBVEaJUdjh8u4c0YwCOJR+r+V4UiRA0mwJtoyqswKK6jIhvKOfQJi
uT/gELrLyjlt9tx1oUogR2LGyVV7U34I3/HifYLENV3D/V3VLMd855fnQDnWMnOutZTPA7yo3pU/
s6cd/eKpSq+mmZU2VqNaz+eMQgf3gf3DRji3mYyMsAOjiWDEkDjITqH7tLqbjsUvWpfRGoeOrF8D
8xvpXUtPdvREkZOUS0U0CuiXGI41Cq34rTGNILLD1MIT03SOnjshcpy+RRmR0m3LyzQB3tXjMIw3
OaM8AEU5+KQ7ax4BHMrxia/Lii2e7GlzUeWnQf4txZHesRJq8TYSBzLHqry3JLjbB+1DEtfWOvje
RzW8ifyjdS6N3F6oOO3sw1he+doF4zcUry4gPwNaNtEAtiiY4PgSjf6yKs1rJ5198Sc8BitqmDwt
bVEwv6NVbA+sUJ6BQL9bnrqmm4CNh9eQF45ytFU4PjTINsWKsb5p7EyT+dPRDNaddOAjqxMnD4A3
dQMGEO5TCZO8GbBCNd4wHlMz/KXTcZRq8cG4hQWBGiN8BAPU4UJKFqnetejfGQFQTGqOKeAbI1DM
PSZtnOIOIb0VqzpQDwND3plaf2VuwEjizNCVHipQHFstZBfQo6OmPfoBtua1HR2/3EfW2jZevF6m
vQvC7IveqB89UJgPMMPq6gA7YnxkQpdaOOXuXfYauQMwuCr8o8tb6UFjMIsfu/ixxmgXBek1N40P
rSC0oDTVhQpj3PHlJhWaydlBrFvrVYTJmpkh8ho+J4rQUM9BSqm3HFyKeaEFB51yp8l8t2uv3w/F
LaebawhuHkV3roIPjkDucGj9Ta7uBp8MSnfMg21Di7mMmQFr4nc86R0kGXLGluUAkioaaY6PbeRi
sV82XYxt2/+SgpZ7KOg+Ippbvci/u7gOVlhKM5w7KcmH1HvqwlXnpR5+S0a3Dwrbn0t68BmmmIgU
mwWsjl509KE6d3s1MZs50cBg2YmyAufJLTudtOsYtzQlaZR+qwXj8D9IK9LM1Jgnejzoe+YUg3Ht
5U2bOnm2i8iWTv8oNXJ7JfnDqRVZm4jMAMMj9HjMX6mkETzu5BudWOxnRIxnnZYfsVdpszEjMpFx
zDErkEaKwg0u9EplHvr4etDuea0tlqia23yeZscGmoU/177MYIFK0HZ3CaUH60iOg9jWzpPaXsxH
cSVtVJTg/hY6mVRrQXgDNpKXr+AXNMpmGKGULvkD6s0hi7kfbbNsY3D90bjvM6NbJ6SZoUFHa0ZC
Op7ZTt1b1bqFpPiw1IcabHP+VLSZFFggFvyQHPgQ23V5GbYfNoyHVZQri7kKgp0iSXyzFSoPXB5y
hmsv2ffCGYIlYzdR7xIC/v6lNwlv8KGxnXa7oX6hw+EO8SN5n1TUdyc5wxqURjky33Ho4TSfyd1q
9ilbxsmsGBY1HE/klMMUnkRsS8bZbL8iHcAvxjEk0SwDf7ZQtR3brFuTNI8vLlWX/YCReqWomOt7
RxebWU5/THwkJyZ9m8mRPx1ETa3GX4gLeT1G7YLd4wUHIUV6CM/AtEkWLtT4Nht3FfyB6bKQapxz
M53FldoZzDtaz8rsp7cxeyc2rAZj5ott55569yn8pezTVEVkc8AXX6/ZUY2K5ZEkLifP4qC1lxhT
PGa2GtOsx70I49oMaIVjAot9eSm2+mpG/IR5av8w0U2ma+NMr/+abL5SOTK2qw2Gu+zQhc0INlxB
Y8+wHh3m1inwl4QDm+BDPcQ5jEt1kzOM4uoFqdUmDXju2w+E5yGae+IN/G1Z0NBRfJHrEP0NCfw3
dhnlU63y2TGez/R/3viqvFtb3ozyV4hPQsTD9C3TwAk3ajeEP1l1ovYQ1YR1dvqUrBws0EnejFYJ
WuafK31pZxbEe1p2X3290MFpifEcNeizq54kva8+JbzR9Tp3z0V39/98YGbci5tT1Gzi4ZHh2Ylr
TMIXRZccwxr+zGUvYKyuFAYW/A7pSqdLJhw3kfFnT4OUTxpMRBwvuiZcAUTVFGBOQPC9tbBfZXkw
op1Nylv8sNVFLYhC1+5vASJiwpxEccDZKOGvaRwVABmMoiTAIOgf+SNu/uTkG/s+jo+ZZv9ycpiZ
uLa6fBV7FNT04zz5Z7afuf1ylT+vPLDfSXoCZ5sNRUpQsHp2+q6N9qmIMNjV6S0sMR1q+ScFQSQh
OvZ+7NED74vkaWtDwx5igTmoXTzkIY+EotwJrE3WfQyQIAdWv00J0+4R0x843CZsWcWwFI7Lh5Qt
RYeZeslgoPVZhpor9tOyxxxBm1c8yakzRvD3ziCd/20QfyKArN2b7jyyB5a7lZ9vCpN54lEisJT5
1xK3xbgepaX4zFs0RBz9LtOpkOS0SvY55jcs6kUFo0TDvR68E8zgZfeetyJH0hwXOIbNDMWY04/Z
7Rmmh+pPY9Mkslc1TADaLS5XheHvG2CySh/4K5LID1ePNkzkPoz4nWApUA+MdtSZKDp0qmtqOYuy
O3T1q4BN3ALUsKSF2nQ+rxEWRtQufGBMcRY6lVJ0gyoRCx6Xe0hYKYN5u/4zQ2UjMaVKYQLUY4zN
dReF3VJiSlzZfwknOuqX5BawM56myXNFcEUNoWn4AfeAykCQGm117RV3UwcOHYz2iimuq2eLeYTi
aXn96LBNsTbZBbZfrkmWmTpypJdXeajzdZLIyaxsOOcLJ8i06mOw439Mp5Zl85301u+UB5ol0chV
EAhYWF+QW8gB0FrihVgy3lxvKeIsq29ZU+YYBhX1rfRSunQ5ihswwlwZEKGcYQpUV/N4igtyw21y
68DNjvrkBe4oRfRTRHbOJSCj7k6ycfIYZgtOLyaQkdCapXbkcVLiQwRUt4XmL0kANIJyzDaFKKPD
eVRDa1WTu54ZKlC9wR9egcoUURkZPxe1F08z2aQAGSoqCTqg6X3VqCV8iGD0mtyeS+GWMEbB/M20
KMSEGd8QG2EARqRSWDzvzcOxLTatMnvFJrPKhumQbGmsuTITB4jG3wY3hdxuv1LsGiUX8z3nE9Jp
inRQIjLcfoQoanbDKtHMl1JVR1JvjTkUQFMMjLQE4RkLIWgTt65CasdqPJ9mNk10CTbDC8Y5lkAD
qqBTWQabeqnvLMP/k2KY3k1dI0r6pZPp9keh1RLHyfazHrgTWDWEmHw2qFUzL2xkwzGW3gRBHzRo
ejxYKsFtMHoI4n4riGsAHzLhtBYKj4Psf0i5/IqxJVKZ1Xb2bXC/9GBaQKRkFuginEtcmiA/yEaz
SKGI+UbuI1dzPvH32LyNBckiKcZcTR+zXHnM33PJdpK85RIIzkhFIyjqmt+7EXQzZ61ja1P0ssTX
4RdZv4uAb7juQKNJ1pDNpW4q4NI8K8z8xsj7Mla9Oa8HtJ8iod0N1q/N7jn5zkVHwqgaHlKaX5RY
U9ax8v84oObYkIfyhYdZl03AHt6IhdSytp6N7YoWk9+uDgtmXUUPY53LXcx4VC0ILPhF/CitF+Iu
x3SRPzMlV1bRiChaQ/SKovSXRzUlBhJlB336D6q0UF2h/yMrsuAwdMrCi4BGFuqfcQse0eZ+O1bV
4ihFMqvtoMUczY1b0asXtb3W4mAWNjYIays86iKmAZ6VDlzm2HEanbNQwtm76YkFMTvKrxpyRBo1
EGto9KKSggOpwR8JKZOqdxqIyxDWMab6mU8me0W6da77ZQNnzbUerhDC6YeRvWL62zgyApiiyoQU
D/cFnQaOpGxlpfwGsz4StckOWvGFX7IZyQ18Fwat2EDu5DO0G5I07rn+6yk+8SDXatnB5UcotF/d
fNXvuH0bqphZvrSM8Bq21R+/RF7+AxOJKVsfsNtgrS5IkBckOVBhmdNSyqZzKa3xaQnL2BWlWBrR
vm2/VdRPPeRYlaGP3xMbSYKzTFswuCCRsQtcOK1sUkwhyZVkQINQD5ZDtcnsFhCtWIwts/1UW3N5
AshdL8jKTYtQPwuGgXfl26eKLpLPVn7nN0sQVFjm7XFT+Qxi2GPJ6hEEMhYaN9DKWDNkKrCsy9q1
4TTVxRDBmpogLdpSdtTVTaHs4JZ2XOClEusc+dUcg+5fXIPIuqSdCec5Yne1uEydow4hTtoI6a+H
N6r5P5B8+Z3R2DNGnMhxAm+LqkP6smL0xluKN03kGCoUbPIr5l1iWQ9fdYOekCaV7UgjlhxJRhcz
zWyXUuASqvzNMLlmJG86tpWwU8SPigjyj48U3dMnWWUqWwwDHMuanN4tfgVgvngqyXJoHl/IuNF5
wKZkRRR9NaU3t3jWY76UDBtdDPaoIDIc6P+keMFxPyz/YWCcPrZA/BYm6U/GGkvbA4cFOVrXV9gS
vQxJV+b7I3+V56uOsJserltqSTsFQTu7++jFGufGQK0JS7PKyAQvjF0/HkgKhcpBU/da/6x44mxe
FxE8wD/OfPvGKQpfjq7czRTDzKoV66LdqPFyHDe+vsOt4M3qkC1m7/ZbqfnTKz4kaGTqLM4+ioxY
5DrNdzgvs/bWFRs1unUm6MNzoV27boeTCwsjmcLKPxN4rtUvhROZxF8V0xXJpLTlJxZ4I6tdbMIV
b5gaGJdEuVmkOcjGUow264j7j0mB5+Vtu7jfv5VyP+QHYZ2M9O7K2DwdBXO9fEnCbxIYeX9iVQ2M
vSnW3UjzO8Gvpjo1/ILGGjTqIPaZgakQrq/tZMFk5Z6BNVG+5P422RPlO4Zlq/p0R8gIEHAw83L3
zrxbQcohjm9ufuBlLP7NhvSRBMfE/uPAZMqXwLgu2/TP9d5m8pe6kHY5l178Tpur7U8fHUL/FGqv
toYJO6WTClZIArxCmuRRIIo9m8u9a6cMyz9hbNz+6GnXAv0dBMEM7jv+r0bwCRM16YgtwCpVT5Hk
qLyohf0ehqMq39m7ly0hjJJOqcT+TSQHScTWXnhcFWLOPje5fSicyD2I8qvTn25wVsWbh9zvPvhf
THc3JcMnjq7BP7e2ijVTrFHZkjuHYwsHmvScUI+CbN5vmBknng/DcjEUteauT38nHjlGf+xidXVN
CBg1jyq/M4dO2gvrpOYfvfxiyL9c0Kj9KTE+4oZUUbXetvGV5e8k97gtko46CP2cAEJusEdEA1KR
eREoCZ9A6jEpW8jFhOv4GXXzDo/8SaoQbV116QdaF/W29F6IMJsgPal4VGk8Tt9Dd7E73hJi+GaC
zIU/WqH2lJlxZDtByYa7C0pGU/vRzLmInxDRyIVPyyMt4Wiv5sznMuupBLyyp2/de2MLlQdRYhbC
mIQm4BFP9rQnTY9yvlcJlDQLNVkN3k3o3SzM8PtsTLHJsdAyLW4Ql4KTPgC83ybdRu9WZnYaK279
21pdVtIzOFrY/nwYJyfcknq2SbK9Fu4McUSlspdFsQhAiVfbFRitbY2f19tmJtu/U5SM1ZwyvOf5
k8xMYO0Kb1NBj6ihyG7G8iJ4VVVWd6e3NiCM6nivdDs3Pd9NoK4xbkzsXN5BDh+qd/DLXW1iSD7A
tKiti4y+6XsHQ/1XSCvJ3JJ9yoM1Q8alNiNs2DGU7Il2rPWRh3c7mM4IMRzHxuBMnhWbQc8yL9A3
TgqNq6z5LU7WbL9KbFgq03F/F7oXUFcJfajGIU0uPrSP5CjbBE8WHYWP0VFf1tjq/p39ACKluQu5
Q/VPLlD/W8I1+4R9l6UuGHYeXVflJklfnBl3UOZerfIJxj5+9hj0s23W3Us002BHwFGooCCXvv7i
EEwIKmqcRtnzaEUu28+Rn7nXgQ8dXWsPGK9tF+CBNuTGjPRqtn8Q57kmRHwX+I1AXgZL1Tgk29Q8
qNa9i5cEfoS7xnWHSqZn68R4esOmYxAEqlbdG9ai6zekaSSxlNs1dlnavTBRNoHDeI4Hk9mS6rAG
JSGqmROGxMpWeFAATUCgw8nkpnuyrkK9kWLrNE5962CJsU7MjaHYKJjbmpYqevydUySRx4RsGhl8
mW7KcscoWVEJWHTnaOsDsFFHdofLBEZpvO1UJ9jY4hzTSDv0qGtglzlBMgJXGbSQz09Pmu9ue4on
vAboljEWn7mX4CSJk1fX2zBKQSFJkHPgaxBkGBHFYxAqwU8PC0vH+FtuyU3GCHJtPC6D+L4g1neq
gkfrHWq6MEpmM1A8PStfm1NtEayWdJGV8XJSOfxKfrupif0f+1KQcHWUyqlFsOYbijT7qxTtb++N
oI4jiZFmUrbbvrLuBlfkROD6yDx4GQX/Vm9/N2Q2sSJz4tAVJ7gzV1TYL4lKtJdWox7gnFMZPDbK
LJRSY9ULfVoBAqBrnQPdz1twF91wD5HqP5lRoFafVgVqXn3iGnjo3c/YwlEavu2OuFDfDeC0In+a
/vhrgb3WNulj6/L6hn2/Lfdq80Gfqett23wbdEtdVtNZhtyfWGW5zkeOWelF8gdjp6Rr/IeED8gl
WV1rr0LLZkwR8rCRI9uUxRpXiNauFXul4JI25t1j0I74v7tM7x3fhtRLDLgYLWVj0hmgas6YteNF
yEl21SoRbXUBCdD9yaTuAy4ji+lBNLFDqExXukM+8u/UpGzaCIKy9U1Lq4MVEDeHIt1s4nILLG+2
y+HTA/EfOzUXK1qmesCQMnAie9PpvzYkHA9LrcbccyAYi6RaZ8dI7MmP58O6Vd5eyVgYIOtHRtBX
VeprR3jVcIdZXaoHt3TqeCfyDUM76pZxkULLxwHGU5BnP2DhGJioEym3Jjh0H+KrYfiQupINTnX4
nxWbKu8eArU7PO2RRHHPV+dY7c4j8BZT5apSO9nNyPJk0kqWwmTeQImeB+QqZesj8rb0KfKIMyNE
uCq6TxvTN+KIDTfQdpWzpEnG16h8V3WAZellJP0Fl0NXoAjCW/Y+0voS1RQenDU4hiqR0Z1KzRD0
xHjbMDbVcLNIjHV1yF7Dxk6cBtP7pBNGqxZMhm1zNJuAFTp8dJeljeR+QRiiIzcbEsdOhieO3C54
YEEjopmmm1h3dP9TRbfprGUa+Zipz8HgOTEmqphRC5irFGWINUfifjg+hUf0cF3Ia43dHLoTjSPY
xC30HDLF9UwnHxA079DkhwdWTldeFkTPXiRXqW+uMdfOohNcZ/F35UvBBRtEIdU67wjXIBd7hnUm
3FqirQc+zCDdc6xZhVPKMjmUDCDa/q/pD1FCqweni7PfLKvqw2xyVjE4qRtfoHVtzJHnVkquNryY
zCYhSTa8tT7RyRBQ0+EaVvCANn19LqSfEgkpNza5v2tb5jjO4L0Mk9kpkEBhcdfJPGZ3jUtCVsP+
kNXNxoA9RnRLrXYKK3cSqUyVv9vwsx9+U+8B/pWmRhpKuYIpFNj+5FjlhhHnV79qcStKwLANtobp
+IXWVO50Yr4tKvXWJ4OYMxmd6dYlL5YpJJPO3yblw+02JTNSML65EYCfHqp0VwBoFVG0Kp84lNSl
US6ZuyIuVIa7s8f8YitbKMNdiUb0ycbgeh9+uu4GfPBJvHIV/CCE/uvT1LPBqxS2CLoIEsaiiB0r
u9lM0bFsJsrGry4Kxpo0/hKaBisSyyOedu9QVs2+kDp+Nt+Enah+1XgMGupP00tonfXwN9Z2rs3M
dp3TcYb7ExG1S5DhrIT1UmkxGrhmt6siGp7MysOnV+/jZEp+2kSiiX8rN8g+M3TxRZdeJS8l548t
0Kzx/ZKf1ZNdJ10Gbh+QE2S3ZlS1TYB7yvoPIiP3VnnZdwdA+xTJ2/1nyvqUMS6j045rJP2ByCCM
HN1k4XGmGXTo81wEDc+qtz0Sja4bLylOIdmIdRlwpdSzhCcT9ThhnO32wxeJs/k418Ivs/w2jDU7
auKuOdKEKoSYgwz4SL6KySZw8QpW9BveV9PFD+MwJMHzA/NrF6gOPiXNXhpvU4agjgH4mVqHzIR7
9Erxuuholu1iLLcR7TUJZr6DNX7VYzpv8h8ItB5xGBdLIKFOpXbswWCPY3K2bapvFMEu/8WTlEY2
PrD4VNtEYbHxo6yFYl6V5lP0gKn6QppntrfrDZvJ+DDnzKR7r7T4wVWBxV8q93F4sTj0K+6ORAYe
dC7lkOQo0lpa466QbxJYWEx4M88wZqX6Gbgz2F3zGn9kzI9WS/vG+8evEYFuGGw8YMlbcl9UzQBP
nAUB9XjPiq5VZZQXKViZIfjSyYetrQivZDoPwnwxdIStaNBxY1yOOeyikEvuw6I8ccIh1cO3zBJf
mToLSj2P+PORFjUC5phAZhgLyfFHgWOoC14NH7zpHZkqzQmdIe6DaU6XXQ29SiWCEFXQrugYYzod
eD8T70flACSQoDLryA1PtCTMuIFYVJJExhNOaN4aWHbOWfMvpgozdvlYEhJgWsCkmgA/A8tZ6Ova
poglp+dQ75GJlRqkEw44XOEhdOe81M14V+D6rJIJVlnii4c2IenXMG/n6ss0i22lxo7n/Vk1FiZV
sidi2DiX2cts7hwylx2s11w0I+IpuQ15wdNWjWfsRyOYD/jNlCl4Dmc94Gioo7VSXEc3l81I8GU1
34OkrxJ+3gQ3d4lilbGk94yZSiIFSVVyYqu4Ieu84MYCEPq8HY9ixPAY8FzSBCgTLwMGUCkZH6qO
9dTzdh0VlVR7Mt1NF4L3TgU/b92wszrALBd0Di9gMATDBKWEqpDqwL1M/UDcMsIVyEu3WXleSnek
8hPHlofT3MP+CghQpUmmp+AKs7O8yDWAnR8pYzfvf+kg+NRL8ldWejG8gZsbaOBaSMzpOdR56pFG
PnlYCoijSMjJWrF83l3YsKFmbEKTeqQh/czKTRnRiAktR1XNdQrgtW7lZZZjjMhhblSD/y+UeY49
dq6+yX7SsNu1Ro2qWR+jkuebC9hYDFSCWvtAiR7ykIH90/6A6l0FJNZSXFKViQOVCauZOImJxBam
zQpIIA/m3B0/zFYh6CofSZ3Nqn25LK0cemfLOpo8qZYFOwhvEZvqvoXhXQNEhuQcA/4f+csvYZkk
AOaHXy34lZtq6ScnbSlPfB/R8k3KPOQjoQ8qsbqWb2tbyLu+fgS83VbZLYbq1DHcq3YhM5Uo/i67
XxxQUs/roK6QYN14Y2wz5nJR/ktp9nxgN2h6qjZRdmr+8smLSURTapOnp8eSUX7gcM3ArA61/RKY
yLlaNwHnwMHdomuOBmICBzERDkc/A7qXEj2MiIByEDSlpUw1BfOwTum5W+86DhMy/phhA1/EC0iM
+3cdCxVkyjG8lxGh/mlIgl9OnnRerhPZqxovzfiWsVmU8Vu3fgZb4ww2jbfuUvNqYMiqEi3yQcqZ
wfsb6MkErWNdRuLeCQkHz6L9BCaCC8qmRfoX/AsaX1MUvCJ8rVLkr0GdHsMaRDEVRbpERJHP6eaa
yqduUgeknoxcxsTYM/oCtfr2W8rWiuHLCifEFTZgLB0hmf0+PIG4mqkho4XDIFfEb6wl+futCXtA
5hxWMOoww3R6B5eT8X8oDn6mLFWmulEWLopOJ6djQiyBiNBTlIdNwQIa3D7ynFrXMlnLnKzoD2yj
LeyJmhrx1th2/k/TfJXGMiuuvU+MeUZyuW4gPajqovTLYxb/+PGpwOw8NKfBZ402zVlBHichX6VZ
zQ5eME0SCnJOsFfIxxnBP9+1Fn38akHdBfDc27UMo0nmfMQy5unt3ChcNGNzmhKzQN+SrxoLV+NG
ZHeIepdIUO7WZ+uIVFycqF8m48tEuw6ULWL3neujPVfVd4hvomSxdX0QU8asKH8STt8aDuSQn92e
GsdSdqMcv36mD+tDpl368NOV4KNN+il1M5EHhJ3OQYXykkQ8OdkD1KKH6awYlF14/0pCM211zoaz
TDS043LgtT1GtkeN4D14tKSJ6EPFFdvK+SIzaQcSnLwoR/DqtW/rL5+wgzY0sAWsm5/XZ2qd95Sd
Ogr3mpHJIqkTjsjbKowXU3g2Ic6U4hVLqYUsYHuYPrhuUqgqnTKTGhOuNPL8FVbFYdXpCvGxe94g
xjbolV//VEWmu9Ulsz4uYnAUlNO1xDJc668UwdwkhqokxEHwEVS/tLyKoyp0HDf6ghrLjj5EFbZR
3/4EBY17pjXX5X9tRA+HyDa+1ztDpi1OdfbKqvrO4V6KsHOyxXZcfwA6FqBHhLTRiPMEAyx/IFHk
vXXQoGYl5h55G2ywtRim0BrslCeTXkklt2FumJNH6WfEhbmtySrDR8qNHZN322sXOdAfpmz0ksnt
0x7MtckUjeOxGcw9zHR66RRKzucdMdDmAQG1KaKzzArTcdKH2MPuptfvMGFN0d0VK3Ds13OFBAjt
TmH/6L1XPHl0v2pDZtqA02u6taCT5FLHhzoS991mPBWArxL7o7NJy3y7/k/mkdj/SCjS1KGRTnHu
8Lf0KbGEx1GlA1Xf5SJhX69agnLRcIHmP1fJp05FH+Tg0Et+e8wgVAVQAvSJkN40+qKABASDhz54
p+MtBQykcACJo3HV2QmHZwacvKjGEwNHOPJsb6GSQvM0/F1G8tSmB0tmDoolIfv9f4rDLxsX4OX4
/gfq4Lpbp/xKAa05/+KYf9AGZkB1JAEQahSYVYGDZYJQ0e8V8d/t9H7p2nqaqfL/0Td3tFNix+7X
JGVLw8n2uBWEDVRCFQ/3LxtRodz6cj/K2yR9xJAroQ3BKMJvwR849selTiut4PJrD1+ybmzHARgz
hxzKoXMEJ538mcpXLxntWkfHyezJm8xZC7VJk97hxEQ5REJC7X76xS6JH571z0IuqYoQmO9XPr1L
aMim1zlW8YIo2vUU9+gILxeZcbxI2WPwyPWmmBhmSrtIOW10hUSs+FQg3HrsMjmjJLV1Fw0McLcb
GFNCEi+OVvRAhYcxit8TySnZ+LS7ZPeRvDZRRbLQa1pUPQ5dqnpqsazhJBCcggocQLymfvU0cxwp
JsoI/TK4wxig1/jMJrqybiHSQGKPGNMXqATKrz+dfTHNyy6jJR80AeddEPe9Rb1OzjEyetrhE0Ep
7hJkMvrEGBNbT3U4kP8pK2Jd78ZgalH+m5BwXBNVkv/mPC3fxSky3nGlLyuXLGD10/qvxmsdqaFb
YUyXHq45S3xgQJVKlYPkHwOWoHipdKBg6kkUnIKSU1fQVRLSydp5kC7AVzwOMYlHeyj3DmOmyN82
AELhUZ9NGRJYRHLkmCAwnlg5LWJcmnJWbI2Yh2yebeO38y8BkzdBD2TirRp1a3kXhU7osbfx0PJJ
qRyMix36CPy6kitXsnb1FTt4JW9ldUdL8soiQm+N77B5+nnB14xCRJOiR+b91uKB4EBl5A8mDo35
kRuXhht3wqfL6Drw34G0FUyDJD7XSZmMbBitjJGcwv3OpZsyL5NnTtlEa5OImLKbJRUCSbvijA+i
AACjXMwtpnPSJGUw+glJHZkwyCgHjTkge/nnIPAnhhv5ZbEWui2HLFpBzRX9VXdA58NULWXfmZek
Bmn8tlvEmPSyDMkJrgLg0CjHjur/mgFGwALMHRQXD5tVSUaOu7BF2CbKViZgmDbZ4T3EnJDL+jsm
gFzjWvRqCh+nKs2tkAgDcsGomy/LRD21FynuTSnaSVWD3mrNfZWSmifNkb2OH2bk3sgBUd211LwI
7PfI7eVozrVV5aH7wALExYbRAhrAveKn11HGYYaCpsv/RPlSCk4zTF/pKViQ5Z81PA4KkMTAaVTQ
ozboTf6HEFIE2/zE/eUIKw1roS4iupTaWzJZb8RP/B9R57XcuJZk0S9CBMyBeyUBelI0Jcq8IChD
eO/x9bOgnpmOqFZXXTkS5uBk5t5rM4EX6q8lQPVI3P9F3DToHPkqgvCmYdOMRwQfy0HymLxyqXgv
XvhIzHGtjrf0JyfPIfQeuNhK5DrzzR2naFWzj4kFxtRHJy0vQqa/Qv/JCsdThbx2xFnSz0/34UZg
OUVPuaBjzxA+Ku8S8wwgKAhPx2Yn4U+vsKeMbHbnMizw8MST+ebWzIEq6uLY2vbTKUF7qj09jlBB
21Iq7g2g9nnaa2g/LKF+azqJxpbZghjwF5AQrdtG/6cY0S/iVauFFBGrL4bfKrvR+maL+WYmlY10
/ZL3KlOrz9Z7rbl+B5aski1OWAwdW3R9M40YQPCkkZsGxyMKuptf9NdcSmgLFFzmeHnwOzN+yYeb
Vh8MnJLxEivEIoEeRFOTiTs0GFmV3Uki5jA17j7Fjq5Qb4HLU2X212a9VsVZDIR55vlGLawXcg0m
pBndXiDxZxqtZzSOpJSno0UBm4MT7VTjrvVcoxW22gR1nh16X5nM5sn06EYNSfXeQ2iJdkKQA+NR
+4KkA1TInGT2q8ZvHgcjpVFfstcqimrdBRmy2C7by0YOMadsPga01qruh2thgqU1tKBzk6L7bNE2
A7oR1iVjKDxS2/O4eOT1cZh4JODcknmSuGbouVHGOBYkm82s9SmjllJ6hDreZ56ylmTNKqsNfLQB
YtZVoGJoNPxLEfiMPEcdIAL5CeiBZ8bC3GVMviwPuyBuCcv/yKKJm5gdW17SxEBESyuRBqKWPXLA
4ci+pKFbWLOtqehnlDF7f3eQEWiaQfKaj/aJuCEJcgcetwB93qTDNGp6adHnNOqn6KdVcKKJlB3v
jKGx0pWQf5XxaJBChfo5HAIo0jPwOJ61LnIWOqraAk/I9Ne2mVCXVUwvVazH1aX36E4N6SyXhsKN
TCW2noZPQmzEdd29yEFNYsmwjgqk0l4lmLCSENBI1qYIvoNhbcLhzeVgXXiENEGz6aUPq06fZkC0
afEyildFJmC1Jgui7L+BN9DfBjpjgURRJt2ViTngVgHX4dOp7qCVBY3MszJMWEyI6VEacUNEIXvT
azQvO6pxYIrDrJHkP5qJmZlcGb8oaou7szVWPWwH9lnKKlVgeve0GRdq7x/S2alkTHf1rW9uJtET
nnpGJV0VX4mgeUsrYByQ+KoZI0JjQu2o2ZQKbR/vsqZ1xSTWmqrAGAhIBkkNMlpz5CutCZi8kBhk
ovP3gi/yOTYGtyIiLABASq/vg5ZHp5ZYq3iI3y0LpNo47rOYwph50V6t8ZfWBCKIVeQlB/E1Rj7d
V20TjbC5IUS0HiHdKUdObYeFGeJvytJdSRFlYCKFoc8MRSwzNlNDQuyoan4PJFPxsqgnCgVZXDVP
1wyP2WQatJ9Eiao5iduV36/qujrjB911WAyxLRI2iHMWFDDgdoSJ7cqQseuWds9kiVV5nBmRXXPL
ya9n0Y+1G4E5r2pvv1MOVsD3NZ52sVe5Bkk2DIAIMJSTWxfFNMK+/FY6Z3X8JrTpmvvo2Vt1FTKT
N9/9xj8VvR0cha5QirhNwWKnlm1/HEFIgVRgv6uRVDgGqJ3JsNMwq4zvFX0Mrz16+atHiZL5Th+d
0fBlNH5t+yP9VfgW3tY+SYHrd/G1jigflGaRScpGGr8QV2Tg7XvtkY3YgHQJjkfhfcBdwEHafDMH
Y/PT86Yxqu/rIiDzqMabWlX4klpZOopREsQwq4tT/c8s9ix24oCajaiSBHqryBxDZjj641Ub0PIG
lkB1UQBJRmMxUC+lbQTqprnvUhSEubEu/YPpP8EegOn7F8MyINsx/KnGXd8kqzLRgd2k9J1ZWkjD
eBkwJMjDeQydMl0ZBrNKV4GYZnqn0OPHyWcwGEHqGMjTFX5Q39FasPXfNsrInUhbHLr6BRvFvM9I
tkXns9rfkynegBHkmj0INslSvxUlGnEEQ4VTam7kHez6lc1wZp60DqSc+WYStTchp8BLos77PlTC
xP5GzV0x6D5+jQMZOOAqIu6iHFtyW22n9lqAIWBna0WfE08/hWcQoL/sVPbmS5dDSamyhm1S0UNc
MFEDGSnbqo7NLA6/J4xHZS2PJ2SPqbltdiaVdRWuWgj35EfYW2lONgh1pzdSurK4ILIkT2mt0aNN
jGgdf0hkXxIeDIAdsruUbfHmsoWkEuIb2p2GFb/GMmukytEzGZXnBpHOI80hOd8YGGtCA2FyUqHf
YrhTMtExVnVbsbu0N3iXkvNbPLSbQZD35elUeRk+4nAT02tt02jjGeaVZpxPvZQxDUgJWPS0feAV
Vz9FSFF/obNSxaEtgnLZsScGgbOJeL7HAbeRplg7qctIhq8/qx74M3OfDl+eNjcM3uOhYuJInnxM
8R0NqeWwx+pZFBODXV3YIVmq6unmT8lOy97aIHwQiLNrgD40S8RiPN/CGuhTPrtqtQNv7DCF5a5N
/HWGe05C0tdL42dcFjfopVlSYILE3WCp/tEwIAkiMxgTZNCh1/8EGTLKzAB6pAAujR9hmhxQYm9l
VvBI26E8jEfbMVULETcbbHop9ExNNKm22Q0UpKhx7PQSTgRkdSYKNa8k7why1bx6+g5EkhjFQuT2
JuVI8xFPBtQ7mXlV/z1hLTqYHltIUrJCp+7oNYHPhsBEfrk5+OQfoxKJCo5IB39OMlNGhGU1OJVP
F9OwiXVWS3qJiWJjv8twKSp6Q7ALLotC5zn0nmbhm5dILxWSjZYcM98Oa1asIXa6wD9E+W0k/wr7
BT6pLL0V0kBYRnMc/JEQRePojQERNsZOnnUOzU8YUlM2Cu7KiMjVnOaS5T1bIIkMDkB2qCk2CAC7
ot+Y8HA6oq3yXN5o2Y1wdzourwguzwpjVAgLRAaqZIWxdyrcAFGu3OiHOI3ew1o/GFysurj4Tb4y
UGaMwM+4MG1m2cQ5DJG5kTWFICZkt/pDNpWfDtEoAgeNLX4h47JQjq01vQzZtNTBuON8NIG5GwqC
g6qkMwKfJSLHpgrH4TYY7Pgj6dzhhydzD4ie+pziW0lWSuSER+0Kn1MqyGoS1Vn6zMiswoFGh8SM
8Q7a9lHJE3Vbe3S9VOtzrNQTxmjUYrL+ZTDfKFGsM0PnEHYbz0aYNH5TIvcEQUTgi+yPWU2KsMjH
pk2rO3nx3SSpMfnkEJ6pc7jZAHj6xzjGCXiwqo1KJy1ZGehJUDYy0jqM7xEAI1xvJtXrj9+5NMcr
SjksTfBx0q3FxC5yUCFN/V2FiyXthUTt803OKuo8SSSOpV8N0+xW4ZT+5gYk/CN3fvCM3shEoDFN
twxBgU9nrPJe0vDbAC0zXtNhp+Q7Zj8wwBRx7D2qJ/whKn0nb3z/C+l6hcFeWav5P5P0zRNPJXyt
zg8LM0tfTK/YI7v+mibr6U1mssxZNV3d1SxAzfUAccEaCI1AzUaARvdttnK7G/TpzW64CPx+fOrj
S/Esi38hgcZs8xAuLT2mqxWGEO7raMLoubckymMnIItl/EItQu3l29ek1V0FAAAMz2kk+W45if1I
GRKQVaxuYWgB+sAYt1HIRZDewXLJ2YFWpRXeSTaxUSG2Fuyf5iNt7X8Bz23KAuJ1eVa2VRbAOCw2
XjvXYRL01mGA0TeFR2t8NxPJPIOFhK1Ef8bAPCE8S11qvUTeWcVV3WRqCcQqvBHRkL0MDb8I/QbE
3lWdy6+aMg1LMTCITWY7lE4fKwj/lR4iccecwhdC6yFt88Trqc6LrTGP/KN7EUKfET5RIJ5dXaoo
bnciYkeh98XWjGhZtybXf/dglrfXxhdk8etsbL8HFeZQk6QnE+kLGQ6zZJI7AOEd3lSoJmh39LM5
HAhzQSzDFdB3m4prWtHXQ7HjiuPPRK9abNMUG8KVJE8haocOYoMg3l4I8RYF5SXt9Sv1kOPvphDn
SM8JsS6zwdEHCYDHKFzhaun1k5LiEHZkiyG0I/ebIKIeGX57QwKQrbgjudXlw1a+0oDNRX8UwW4S
G9aBWsKQjY1zpYqTmWCbmgeh0Qn3qBaEZzll8e7z6IRGWaHC7dVoo6UuDVskpDLppyzIWDoIzUiX
RUOfIlhCpebJXu3JGFa9n4TeHHLSlC7awDxTHPXirRkO9KdbXwAcQj2xMDBwJT0Qkm2nPkiHTtnb
99JP2F80FqRt3mLxAF1Wlp9AvRX2eLr66NTXscN4ypOQ3MfpC7MP/dB3foYZH2tY4/nrLKptLRQn
OtDNZYp/XF9yleOHGRn5hi/gY/gthHSH1MTSNpdQyB9n3sp0JfWBfpf8Aciz9DZsx3JvQxpO8obs
TrCMArn9nrMRuuUg47lJe8QMHiY/kTfPzr4NPg71sdGZCR39wJ28swSoD3Vxium7zWFxWNNmMaLz
N9kAI26nXRpdtHJwC/nVLzDa2LjL5JT6TS3kcZnmF+GtAhNjK+/GbQwMcJTKmQVda2mnLlzcWKIS
rrY6mnaa2RX7I3nlgxsVbC37JUghx6OCUl4xM1GCMUOem8QxSxc/MmrOfV3cVEv5sYufMJ0YuaEm
wJBU0cP9J+GYtddD/MYuDtQMpCqmnswjyS+j8UC6qwKxZ4s1mMfll832t01TH7WKfecxpi8J//2W
KmWTGcyY/ZyHlzqctcGiQUvgYqsKEn5aagaGi75PdPi9wpmj6B2mcXYe6KPk8tRC99dHfaEV9oJu
sqPPVIc+36dqeVOy7jpJ9U3BWucF1A+VstKnPTTLs2RmnylWw6CSeXYUKzNjQaBqVgYcg/yPMDLQ
cNklU4dmk42o7Su1+NZFj00HLmTWrcoBEAAkTx1rSCff4vQNs88iljnmKoS7YNDBp9wjMTwTmR6g
HM6BYYgoAPtRw1Z0joPLqEjgrjZ6fUv6E2HKVr7W6i1JaRzlXRu/tTEwPs/sbgIhUHIsRBu7svo+
JShf/K5Z+eZEgteryr4riLHia9NbmOlnjRfSYRNqRq9H31Chcyn7dtk0yr9OBwBaCIdB1C0jdjkz
Eb3lzIWJy8OhxOQF/5yFB0ivNj1bkY4fTN8/sagB2cykya1m8ihjAFpC/DUw7aVUwNApAC+pymOC
Vj9aBm3ocwb3QU1Sp5kJAhmPapXl7Z7RsoiJIMwx4Ug4hKvuvYcvE1OzzOO1+fIY5B9dNYlHopWz
bOVO0J60sTQZCkLgxpWF+ZYYKvVAy+RXVaVdXqmgTLojCVApD1hYT3XMdfDbVMFHryPnj8WnYG/t
7zVxIGCbCMsAsjdKSLX+lwzZcR4TZ/qBAN+c8tfoYSRqu0LFXpHZrs9JwA8tOzXfpJDfFsHQqMe9
3r5VqM7RlcTdVWvXgSDKJW8xP4evKu1lg1ZWpf2OGCcahM75hRZoLYjDgTKkjjkIPm0lsUvTwKjo
5OrN3Hb5oHrGRu69n9DvN2Pe/qSa9AvO5pF6oDzPQc3ouIQSWMsbKUJgLBSnRoCTmvvxSTvaineO
z8Qhv8TSe8Q6N1wbtmsJCR7UAFDSgXVqV4+Zm20XydKWqKQj4md1IZZeqGyETUyTh+7vk2vRY5Ue
mTjQbbWG2I1VtJdWDMy/xhQk7eXKfE2Q7GG1W+l4qFognBV+JEP+7CzQ5gATPC/ZY7DrqFPFrxfS
vRPVJu/SQyCkpaFYbwVuOT/GYKZA4GKOyrVkSqmBDpHtTg4uYSNXynpVkyWaMSqd1N+6PujR8LAh
5vp1iYcD3jRjEQN9uwgCvE/yXnCB5rm/6t2Wg2gVGFrqbKfpB2vIlyJBBNnxZL13CGs18RRPG8SW
14jvBgYB3Bsi2uqjVSKYSraY1xilA6c5l+nbiHOGxiAcVQ0VWQlJR1jpTuLEqdNIZa/2n1Gjnv2G
Tu9viegLF6bQ2BLHiIXn7eZ7ELpKC9QbMW5c4bLpN2ViUh8C3KbkDsaf1pvQcbF3QPsr03GeOF4j
drCmPCIcUtympeWo+uXBz2cmgL4yqSAzxK+muGucA1/XDv1AVgNMgbS7ViO7cEYh0P8Ge1UhVghM
6jozpjMId4CGpjbQPqI7NJo0psl1ge/OY7s1vJtqzmYPNqQ12laEG02nUoyiNImD7ZSoNpBqtqde
TW5ZIMGuylZjCQ+ogK/EuqR+juNrWzyrnAyWaeVRQxhzDBPwCKFI6yLFAy51O5umK/f+Ggukkw8z
Ev4K5Go1ptEatM0/WYMsbzaL6ktI+iEouMk885AlA2dFufrVY2zuNVQTqesXK2MIEelHrLRsJRNA
9InpIc86eP48KckXRvlrygqmzcYVtX+R43CfRcjQNXKUXTUA5u+bTjcSP4hwzITN1WTvQ7OvpkOl
b/Jxa/is2+UHiXk4XWCq6s9ZCNOAy60gZ4RwBH1tp9BI1TAUCW7Kkmp0WSjSizRywqtTyJMqLfZV
Tt5CU6ysKl+qTwPPwxQgAch7KaNsVRxYtQups4FUWtipIXAxfkM+CiyA2HY4pfm+UMWSVSul4Kyj
Z92/KNlIgxedKqtwYNpLtXxkZrdVA0S4Hj6b+qFThAT6b4+oK1LFMeBmYkkSCFemlaQFkOGoSsuO
iVhajG9ZNdLicKTJXwG+YAWsrzbu/x7PlcV0mMfmRK/Ng7pepdML19/GzHowMeVLYWi7IPQAev6K
Z6shBhS/tBS+hXSfUNqSIOW0NekY9ASaTYiUyxuSk8xNoHsTVzfZDdMunlRqNZDU6muiQx4NK7Y4
eufkKloxvs0qsM0DNCUIdqtGX3V3ab2rGV8wMbfsUE2PbUaskrh0M5ub1J8b+zOadNLjgHxi+Kd6
awJa5tHV0LNNw6k0irM8JIuVRouqAC8y2FtjHgtnOcfmKQiVEObo2OXFypWVpLenOAyFk8exa6kC
3Z5PeTzmr1WTcvLgV4MmT5HY5jTKyUk706hGf097lTPUF19dQ9En3ELwPBtjvHT9MWRAqCYy/eu6
Pqdw/0XXB68ZVn9boozOax/xkonorxTki43Dc6pTx0ISWQk4UMFCJ9yWMg9ltKGjfAZjfVNf7SnA
IYCVOzj4I223clN+VtvxUwria1rf7XI6l6O6jHEqLPTUbDjdMH8U+QqaiRXAX8teu5d1ELxSe0yj
U1M3J2A98PpVzhKp8ZmvsxrGW6Wz9kParyLGJjmqzFy6Tsy3p4CrPmdLWuDM0FpGY92lDo6JZr4I
bwbDsWer1ZUhyShIeCCZ8t0HFDe3nSNyiCLerjQZ+xQr2XgdO8fLPdNlftaZ5QxrtD9rfTwOQz04
XU5ipwxsvyeUPifhTGkI1jPxdBFCBJWlYCgsgtQNy1epcPNfCymmDb4kqG+pHMmoRv1q1Ur9lexE
NhTyS2qCGjMXNW8+6+1oXqKuEsNKNnLETW0zBXGqz4ou5/pPDpN+mQbhHtOS/84JwT7ZZkjU0Hth
svSBYfZzF0VBLa/JiJs4UNpI/1gmoozCMornaZxMaDEzZFWMKwllpRG/eMI4RhJeh74BTNJsIg34
n9GdK6XHPz+4qSKhRkKboFq0y1K1PWERp3LmVCuk62nJrE5cQVlaWt54MHvWzVx6NOqjCD7k4aLr
5Y5tIpT1CJ23cdIifa7ilm1//ezLs02nIkHtzbYvC8JtG+sXY9JCJPo4nOr6TcwQPXtKNnXXtdz5
8xxx3DRi2LJ/bGqCoLDY+AbEAhVxUEo/WYiTp9QbSnTk11n4pSjWJuRxZWfBh5WQ+dBD0SAAFSMz
kM5FieCuAM5YoVP2+P4mLlwUcbahokeK6Sex6892iryrEQcGpK0qIHHs9iExTe4y6bdm8l55KtzD
fDmgkaCdE1Ls+R/yzHehWWPXCteyzkLH7vnQI2drUd8TKU83bEEUT+pfyo4weRoCzGuZq8tTD7u2
Q5ighp9xQxyITRwEBawm8VixWTrVe01Zn7DrNLTu1Ft3w2jZ5xf3OvSPSsEolaHCHO+W14EDESDt
3xqvd0p8ubUCYj59iaacsZzl4r5aW0PiGMBBFDJKzBCSE36rrLMgJGPWyyRC6uJHTsuhSHAOWflE
mFaN1Xbp0V0IwbBU3hz9Slt+DF8CivjMZptl0EgA9WpmF9u76MzLszcDoyOqRPbgd+XNb+iI5qND
Blpv3j04+IWV7y1GuNUs2W7b957oZoi6/TqXjX+IA60WtAjp8GumoW/dJK0UKnjObV0N91p7U83x
1gsGVDWfuZjiHTAXBu8Z2cfTYRFwayqh8aWM8rGtB0gCtrfzCRP3QBFJHIU2PsnYJwNu8dIc3gw0
NTai/t74GGs42S3oFt3vzk1p3DRAy4Kwcq/80AWbyFxbI09+BbJ97jXcMY1bEf4URRjjp53kx7gq
QDswJKtVw6X1xDWi0cKNxHdPo8KIapaajy4fDoJgrlkllU3DofIxRkde5TSic8TsySDcJZyIqBC/
vfwZMBuoc6BhObGnxhnDVWqojHGEU6vdUprDRKKfKg8YrPhuk7Ds99HWyRp7JaBApExYhmQFopXi
ly+vcyyi2s/EZIPx7jbIpV1B37oXTmSzjOgTeQ0SxZVBqqqMD33dYM0YPPbWdekW8EF5PAg7cm3e
bGhrF7WcFU+aDAlDKp2BaMyKWWWPfSuuxT4ic4ToxmtAMUAQ0Cof2n9Qu48ae4TOo2kb3khFA67Q
OopG7zeNXDxGnL9OrHPwrIw9lJUny4i5wIaFK8pYPKTmlQqCR1IErxdpRFAyf5QVcDuDWrxWQ7XW
uC6rMXZ4Pzn62l1QpJcGmm4G36j7U9V5uwYJgNx/JCzpkUJCd4q3a45OiciXSys8T5JBrky0H/IY
jHt7gqrBrm7Z0CrL4PrlpOGubM/k8RTvEjw5RrMzbDSlFON7VadQJ2apMorTyPNVDxg6tBX40mw8
G1HzlYahK5Oga4fKA/WHGae0t7A5pfEsL2ScgpTXzL/nPxoa09GyP9Fx5AcM3EYVYW4Caw97Bzxw
vBFxuhv6hkG7R7aBdaIbDyg0/klAQNdx/RWNCM99CSsnPlh9XM1podNwlDPonV6zJXbbYq01sZ/Y
Ks5sy/qX0SsoSfWCvucmHaFbKsvycmK3iEdpDtM2LGYMYEV7vRLA78GWPPtWuH0uOa0VrssmWfeA
QArivoYmPQm7JbjtbbJx2cwofitkDj71+a3KUB+0OBuy/AYL5jip5B/LbkWVUzM46QmlD+cOlKpD
Tb9qPtiM2cPv00+EykLMExZ+CWJsb+ak8oTrjA1/HuFPQ0s27Zn9u+xzmbJmS7qyKRVKv+mrroP6
sAzBavAQgAeGa9ggmMO627CEisRAnM1oWNp0xqcfpS7O6iIrXF9J1oKhL3qFTY6uouik1RTom1Qn
rI78kCz6YNgyi5WDDANkMSDH6shbIs01mw5tx83RGOp+hd7fWfnAzVjylBo8VVaH2a7XdU5izbQ0
TSRK8Bj41AD1MyWN9O9zrLYUT39//ftg/4ZMxXej0fA4TVRIvdYIWEFV0mwHvBSgV2begnGCQiSV
GdnY/O2//zTL8qoyOe8V5kLx/AV/r+LvS3EHJNgGtl5u5Lspsl8YdVOFzy9JVE2+ixOL2NP5n/B/
SX0QKa8rPxJfwbT47yfkMdl0IwhhNNZtuevq5H8/+I1y0BSFxLmin737ksEnZJUsY5Xp09/3/r2O
vw//fVmp6eNlzm2HUKK2Q4gtyeMX5cxZnvAijBY11n+Ow3+/b9Akmwhnf5+GFjZkglpj/LROF3ov
RUMbmjGLNJJZI/UjWdBC0lZyRDJrj0iomM9HM2TOELyFOcO9+fbRrSmHN3yfGqgeTWrRrSyR5E8t
Nbo2nOafx4aTIzR/SCSmMAn6myiuJobIdEoqEZobhorYiOzwHOgkMVazRcmufLAeyiEUHgWGpG/U
+RB7SCuzRo22UZRrK/bKp7/j/fch1uj3xDAZ8OVQw+nza5mssNjhV8V5GT/HaMDOE+idStdU/RD/
fwqgDluOby+qXYvuAB11Vez+vvPvTFsNkrUx+Ky1iuFfOOzikvDvjAjlRNK2/z0yaZAYbqvpb30e
J4r7d3IzhedCqtHryJ2o5ymT9NWwK42UfNAWW6xlhVy8fz/j70PWkR+q2Cxmf/8km8ii6zwf/L8P
RkdsQWTp/UJEnsFZT+H1DCHtamE/2PjWO8ky693f39L5rcAnUMokcP2CpzDbV8+0ARRYdBIVSv7/
3DWWgTZgIAkJ6zHnF4dhMlr/eV/ox/73N//9+nxqMSja1aoI5f972bpl0k2MqQH+7qQ+qw6pN5FY
3s4ZqH6wle38hvAr3YUaEQxpwQr298MGsQ+SciNQm9A1A7+HaOck9+mFyg5ZvnGVOZSxzCL33/cv
hTcMIf+KqKU7U7FUdGCPUh/FAnceiti7PKorsmFo5wxrVoGbxSY7KzvIWGFs8u49VH/d7A5XaKWz
xxdkeG+yCmni33IR6em4Wi6qfbX3NrAzkC+gKlj5a4yy6JkoRLpttfHXw/LDWHwz6mS3M2ruUIBg
8Y1olXX0EaPmRe5xiOi9NzrJKQHb/jKhJUrXhrQChkBjQnnCOL3byEdTh/4JOmf+lNXW/iSGd5xO
luJAuyvfibnNfRc1ACnDc5AeVVXllNYaYhwJKVCwrGbJj4PQaBZovxGKOgzpKApKAS2B3hXJFY5m
LnGCB8i/SBYOlnjvSRqssctSUNYf+bf2STlEkydVYXnpAL1cNYT0SJSwJY0tkpno3vmoH6m7u9Ht
nsGdNzfr95gyQUGld5EgG10mlF3s27UZNCkR8aPSXoa+s8zTJXpA0S1As+jsCZz5v/GQY56AO85A
tIx+AkHEkv5N+jNCKqAjQ+/mBzYbXnodxyUItKV5BMRMzEZg0FEEn7QcHoRzHbLBURtX47ZGT5+5
xFzIAeFFbgHpwWZNJC/FAeWGBAp7O00XFpMDjzX2ctDqHz7Gv3mPv0UIweuntqSCo3bEo8Wx9sOF
RF8AagXRdcyx2actyVir6G6gV2Z8U7n0RWK0rWClnShvnOHuwSFD2Ip6Yv51eMf5PeZzuBOG0NNQ
ITPxo3mwq9Q55QDOmCss0SmGP/YTEV7zmI0V6QpDJKU6vCjsGwTlMsoMlxMzkQeHDrCVZDrSs//H
RillN/CDicqTnO7Txi6Bvwy+NhAyNu1ECaFB+PXwrplHIl3mATq1D4sCfSdHp7z7xQ6qEYP46b8L
BFu7snCGXwqa6tJ9KsfhxDg22vfb4dEDL92gjEZfrq5ADDNM+pfdswdVOcUVb8D7rh7Wd/6PL+CF
Zlf9GVET3RFBcxTUWTC3qEAopUv/HFynZ/6Pf9FUJechKZfJg5PKlcD1UD3mkdq07O7Mskb87Qvx
rX+q30O1mJ4hdkZ1/ja+ZroXp/DMBdcw5IBoOf832BkWZC0KrHbJlpe5d3Hlq3l5vI55aIMgFIDY
A6E2nw6gGeKcpdph8/nM6Oc1LjEBWOEefIf1zg/kG6oH6TJFe+BnSxbRL7wyYDGP7Io2knotQhz8
sAllXYRnTg7vlNPPi+ekYyWYGHssT9Y33xz/M1BVJQvxjsCpe2hP/k+88wv8H8q1dP4sF4v/E/40
9573yQEf0MIvKS05CLK1rRqG2mcu0pghEXEto8tfgPuiAaYJAqGREl1HVTbfpnQXk7uazFeyCUaK
tecTG4WngOKkEFwCl2GhGHb6Z8AmwV5Yt+SuXfiK4hkeGEfW78ndwGuC0to1XqxbuB2/jRt3PEsK
NPv5oPN+MQscUKKq/ywSCq6pvRhp92IGR5u/DyW4e8uKiTU+YI7sB0+L6BnjOch28jn6AskC6+DV
vFpnsWXDGjFKlpfjh6Rj1AJ3wb9pddsEAqJ0y7FAa2C3st56yh7Yfyzxe3Nu2Jc1PkcdKt0YSoRh
wiRSB0QPTWutY9GITZ61xOJSkq9J2UPSY39XLkMkvNhXQp0uvAl8MezRgIf8YmFhACwh3Zy9MrQ7
kWMuymTJe6Za0I88RLbw/Zml8QK4uBaE66ARRVq3GP9lID9/aWrwD7og3NP9tNJADKN1ZKhWO+bA
qocOZKFx5sqlXdKcWHJ2Iblx1bhRqxHXaP4GzRCfVEg6Vh6flCqk7d8HHG1eYNXHb3FNEzRt+h+7
pZExuVw4PEK4ctoWOjSjIVdJcUtRGCypHhBaQ1GCFT176chiYKmGoYQJL3uZuQ/EXDHc13ixboFw
Gz/2iB/I9esXksQDY6ejDaDD6E8NCIJIWfk/9dhAyKixJWpJjZdwsq5ujeqbezE8syC3W/NpvXd3
Fm8shwcQSFuw8u/Ge8OqaD79HxZ2Lpx5iXhGV7lyvG/lOQNOnfgsvulVnIsTdwUiy1l3XK/mlS7e
Fvz9wQ2EQBdCDSGjdIWWPIDKCosWMQfzk4gng/nZv0d3+zMMkIkttQsh25H+Ti54D64DA8Z0ie7J
nS4E3eLZyLpllmdU73CxmtGhNY6Wa6QXGsrVLiRvZ30DlLppWjyGC6gaPoFPRDlz0mMHUAIuSx31
j7xpMjqDZ+56Mj0+8xaD9616xdM7osiVHNTgJopU5iZLc2CV7agC2I8NTLQYHIAYXUv0LrBTEcoL
4g7fMBKNu3JnVcejmc9rEYzywBGr9KN/8brF3DZ78d7ql+lVeSW1gLZ/tmhfUCDWPMgAL5KfxLyM
o3StHhmwgHlJNN6nO10TYHMsd7whxLF75MftP1b3zke3kdg5nnn8905z5ROgOX+0u7RT7vU/ne+j
q/cvuxrfve6ypgG3u8b/OIozhPDO7ZBudQSxLquO+i2+/X+sR+xeeTAEDxpM6rcFMu2lcQFr8SCF
+MDlzIbllj0lDDuYG78NxOpkLDEgealsUW8DdJRr22MqXpFx1rUGotQx2Fgih5/QdeUJ8g0CggKQ
CZXWIKyzlrYFRpiJHCGLBEN1QmGVN/WXUVFtNZYcLTWt7QkGh6JPuhazoG1rMIZE6IlYuPNbcpnp
x9ZiWlsBt4SumwKBGnQXRbf2Ob+dh5dRrCheIHcc242JqDhfkkqHJJz2BR2ymEnusMD3RPz5ztr0
WxXRarfuXnGi0RgsnC52iH6xwHvjlFWX4TfQ2a5+EHuASt02Fg85KU8I3dmGiy8NqdNbcqHzGiLb
/OLZrOIRdxmokmSSAJvPFhMCIdbNS/c7vMKmSC4yAEJCj6iw/4eqM1tOXWuC9BMpQvNwC4jZDMZg
tm8UNjaa51lP39/i/B3RfcO2vUGAtFSrKisza/qrL7xXMcxMElx2/3jeXTlGczV/IJPg3MpCBAXF
WcX4I1coL915+mPuXdUtmq/pL7VnXrj0fvx788XwJvMzZVFHX/on1MufkCSC9gHUHXnWf/oXjt9/
aqfqyknq/Hnzh66ToXK0bCFb4t7PKeFTFG/SP4+ZLNMCwVWOyTzI7B8Ia8Opt2FHQ4NGp4j6AU8V
8QGjeFb9BV9oLUhaeAbNu54vAOEDtNWGtgfzDF9yLstcxqbwb2QQMxe5oEPtfKIVILeDdycz/xWK
KcxoqDGz7i5v26f5BWWb+5VECcU8Gyb/x80K8I4o5J/z0VG24nKE5vKjgkkoz+NPzHczTi0DPv9y
BhF+Sh+aoAktoj96bN470Dtew0yDYyUwAINhmcizWIGRjv0Kr0muirLEouWPp0DrypF7Fa5NF4in
vE20x/5UFIcYafOWRrSgodIiV5Lm8mfzx7WurgMwC4Mvf1hsjUnlPONGMLE4Q8bbuxHWKOOqBhmN
F6Gx8c2V1m9QunM2WU2lNI9xqB/3Se9yVVQF79UdOnBhRc2pi+eRg2vBosWT88vbSXQLEsYGzsRQ
IyybkMF3aPHxY50xpIjdS7eOmMZr3/JHOO2iCobDDFJ6iMMBmZUp0lWSpshcEoGid1Kx+Dc8JYeY
kMHgT1RbZFqkQFmyJtedcIUge9xMzvTrJ19OURI4VLiMUWygKep9HRX8QI8vqi49QwQdqihqHjR8
5NpkOgbmMfP+PpIKVrAXt2wGxBbpqysH1bUT7a9m8nL6AF0lnEK1Y0/h8wXZomyRJC+R45KhqvbG
1ua9tc5bEPYTgSGql3KLWmkhtpsbnzA9Vd+UKGRq5LAkqfygUY88SRO6pzyyVYv/IEmcwNucYjm1
lHxB/0wrG3v/pfHsyPxD8RzSPfAcSqc7GRkfmh9RIwXfCJQYU4qXKykm3yuY4/JGjZ22K2okoLmx
ditwHF08TiOO3AvqEMZaYvoMi7R4EmF9EHKKyZHztqDRSeYC+UwvF/IjVGcoX/GqsBhbzdFRXpNT
M2TMc0UVuPA6Y51UEiNQYwhj6OAe8rGF8ngJbgwHrkhJOQWIE2h6kW3oSw4AOfRcUIJQWY5Hknoa
cq9yjk9OfcaHF3BiBX0SytFCISO0oZaI5FT6Cr4pZKVBCKZIHfkBQyE0PaNQbJEg9hijGOK9+E98
dx0x1oBqBvIDZKYZJSujI9k9yNrkcqFe8gfpZKgwiJMMEwqBCrUPH9pffsGVG3BTpKQ19yZqLhbr
b/ST7u1Shtd29B2TXR1lCXPdHya5oAdtbu6BHTlacSqHwNgoMSo33NfgEIWnVoPzG+VWtw8HWpgR
YTCqMMILLd6ktdAYKzSHsn0XW4yql52vpu5+S116pmahLuxe2pXWKC8MazAx38FFQvOUlT6hZoyr
TlrHBm2LDuC29dONUoJeNQEM1NbMWZ0tKaCiYk4O4/shZ1G0LaKPKIxjpg6irDMMnxQ2JlL3CpkA
fRumKaPnUdP2MEhF52qR/tOF8Ehk72c0mJZd6NB1ApqCuaGuq0hy5kqIPqAvWpi+jKacWidzsVOQ
QLwXfaUzG5W+jWFBagsTFFDlRG5ZecztG0sWSTLhKl82oDZxNuFsOeNDR+aOQoIaARoXtYpYFToc
xelEQ7FFkIJymPCXOOpOinnrJqqw9ZjIzJQWXokUw8pKbxAUPxsAxI3lfWJgxXwRzKpnHiMi64J1
lHl6tZAl7Ry+PCAmbHRkPN1pN+KYYZDoBiRe+dBRPjeRs4cU/+70TJiQgcEZKUI+Xn3B1Bl2Hnwy
evfK0cAWUa8NuBLMt3MTc3LgN3j9chphkAVcgWAixTHBlenwfviKUIKV066JhN9vyvzLwUjurLkJ
9+JvERXg7kF5efIvMJbs76pDwPjDEcxuF1Bg57u8uQuIpV7ryGxGlykijFRxpnWP+WW7opOtPQmp
cbAix6Qb2XJbYQOLvfSw2w+KjpS3ug0W9HDzwZ+ongjVFHDBQhldU8cRzmUOB5LtHtNKSoZoHQvj
Lwb2tsCsGGBmy751E2t2MnAQtqpHRnTptTBbjdJaswM+kUd2iu4O7WEgbTt81CethPEzerj1mOlC
8pXxU93E6dRib20YbmhiDNiO9Ks7VDoISWdhTKo2+PpTsRuaAnjRSLGa7ViOXCoGZ3o1fghJA9kb
unBkKfdWnyiZ4E8uHAb1jT5knNQD4U56oN0J/rGq95vaQfQuVelHMh0PFbp7Cs0lJTwVvjnsGDYE
uMIlAPYRJbQ990U6zcaECpGa3wSLedKKBYAgfgGeUaWO+GHil8JWi2++v8VdQbO7rTKAQ+U6k+it
EFsykJrM/05jkqoIo86qlptFpULLH2n+GrGN0tWG147mb9bh871Jm8iCx8itLQ87P/+nQo5vuSZN
CbIoTy1ymQnT0lBaBYHPGI/gt6sQ7Julc0hP3IZZvsr9w0S3CQUNdKZvBTF5jGZ6V3pHzdxRPbFX
2N7WMx5EXJRdbCtMAiNa95LtjsiQx5K2o2wa14k2LfK/0k3igNzJbo+lWn3WtVMz/NhaVlSUgSt6
hVRgCLIoJjRmGx/jjzG6erUL9uCAixm0yVxWbE0BF+1VqM7OYTB3PsnbwK7A2FjkYf4bFtxewcWr
PyXdpM+ufgyVwrBzMD0R2Cm0E3gZ6kbN3zpriUtm1S6x5i2bo0WLgCQpWsAIb4x+eDOGkXreJSWA
QZyginK2HQwYCdnVampxOWuSfA+r62qaxnvbQ00uEsA2H2kf9aY/EMINH4t+u44H+BDGuWNshc5A
Gy3AhK+XsSrRLQ1b3JCdtqe5bhg6u+m37Htbo0DHEhbFot5zSBAo6cyaYdI1eUN1a27cl8W3tdXv
0JHY3mnLAcsU6nbqF+yH1RMJDkhfgHsNnLMtECFTyvV/0vuQvIVXE8mOlk/hppfCj6rol4MkGW4x
QKc0OyxEEk45ylB8FoBzPNpiUEoZ5EfibqZNuOpl69p5DCbXTST4fdt9h6XqrwelumYJ1FAEyq2B
LGoa+m/dOkWmCoDRoEzGmmqHywRAFDM30OHoG6jDjHB4jVBvuUkKZpYQRzrJtWuXsp1lBaoLeqSk
rCAKJNJlGOhLshYCcf8g0AMWaF8G/eqlqTLXcZ4iRx/escWucX9t7F0gw2Ev+3UlgajUMqLBTB43
Rjosywp1TskOQfRUNrqB6b6i26su6/8sxTwyW9QfnZbWaNUhcatvhVLlLA+bGecMLWkBpu3KcvH+
AnGE439nEttWsTHRQIZY7xKl5YrpJ+4/UC9dulRyu4aLwcoE4DTRSE6Yg1KZDe+jIuO7Sa7UKlDA
SltjQFAZm5tcl1yJxgpVzS0xrwHiYJiMGPlWmktbIzjbwnGSKUMG/ucBDEpGS4/6LVN7A5tI+tYO
+weeedF5MA1j7VXcQgFeOLo0NnA/QPQVu5u9V6qc7SSfiVBZ/A5ugIJDJMsQdUV3gJyPyInPPMGD
v5DUKTpOk4vuCfNfvZsPn1EBT8ApxjexO9+ig3oHYQKj7G4koeAqNxnl1P/F6SnQuTfEn78VoBkQ
eHYqgiVXnSSX5JdHqmP/t2Rkxw1rKUp9kCb9nu/NC3m4dOYPwzM4kKPayHlmylNseFiBgtq+clvb
XvHMB7mtd8lVkUzzwX9LxipwMD42aXzQX4MDaS+5O5ikjZc27xi4pjPjc3KbASqB9zAlCiiou7X7
6RatnS0QgQkVl3PM5FwarDiyjPfEWII9iO4GjT/2abRkrhNvQfSBBfIP/x9ZOeA581QxRgNUJlNl
qyMRB6oNRfrqcr7ZNzkchjn8kQ9Kl4Vzy3PAl6gt4r2/cZql9DetwAWTJxn3J2EWCApQlOvEW/OZ
BSh39i6gpuiXH9aXc0W8IX0Pzg49l4xshDqSwh0BMG6g6Sx/jL9AkNKffAmew7u3t0/sQGJMEFWn
tjbecX5ilBTSPMkWsGOnTxgbMlT6xjkncd3yrkC/iA4QHEDjJjSJPJ/ww4WDYakOu1ra+ua7OPEO
biAu6QePYoaesRQOUwbjo3dCtPC6zTkq5wyshjXWPUlJuKrq/VXFxB6LhRPC0iESsDb5WfqiT0Kr
qiMFd0hfZ2QXtJxsRVQaHIJ2FWeOCoCbnsUasHnBTUb4wKo4jnfqAByh6V2n2tnR+1NCCWpUxT9Y
8B/VDy5MRgzwuu68XY+yT5oZh+oTfV5aMqpjRnsTUwuJehnMg1MqYWsqtu8IBgZx/qd+4xnarmYa
UrdUMFRBAIkcgrJcohkHuZXOivg1Jrc7eg1ZOkjvfPhMjulVek9RaJD0QszBZw+QugBWFc8OMCSI
Xb2skKAnpL3cYGYwXDEcXnUQaI6Kkt1h9f7ys7WwB8An2KkS7TCE3TCzjp0fWZti9I8ZKtYyV9kO
sCibJZlEZwzqkWq2+4yBo37K5+WIcxv3pc7feF6EDZtgr8EUYkZuH5jnpoBor117FUC5h3W7CRua
g3YBfXcsgPJye9PXYA0LykJONSA8xmGf2CIhq3H8dfgRq+JukL4A4hwGCBRvIqxjD47NOJj3OJfN
Hym/IZui+aiM81q4ObfybZJd9pZ6aWFIuMvodcuytO47lRuySeiIyfPm0G667+G7pONNYbbHhIZR
eA47ywHKL+HFelJU07ahOqa5Jfonv34DAdelfUMvkP80nnK7Ip8VzTBnxTPKD2dyq/f/0jhuM6pO
/SGzG50JG6ylp3zn/jNbuqvm3f9taLIQzdR6LXCJEJL/HDiTkVHhP8KJDTApgiOtwpI7gD/ArBab
GQcklngX5y27sZVzt/Cfvc2Mtjn3GUAD54yih3p0hqjjhE/kexvVDxN659wMfocu85Dqyy6pgvEs
vv1/1SE6lB+AMh/OudzzlpkbH/UHuClZQ784oMWneUTXklntT/1BSIsml4bQspoDrc/BOsXLlgB6
cyLGzBYRz9oiY53LS0/01vS7fk9wcVxWB4O+BFM4Xp0rhFKz4B23/k38QWg8a1uDiJux3OZc81ez
tmnZfOKw/hgVgmyzrkbb3lld/2Y6UkHzvn4juoeGSzehiza4HxFZgn5BdR5rWLggoZ21d+9IvyrJ
hDsP8Zp2BnQ9CO+5Q0MCJI2+cvRuJdspeHMoKwgJTDzI3A63Ebpb1izVwP9m46Jz2yV62nea69tp
613GB0RyQI4HAYgr8F8Zo97R7Cyu3o7TON6lL/XiMI2vdgk/9LoISWw0PSkwSwZk115wjQlxrQ8o
tihs4CIOM949smUKLbJlzgN2jWKBzQh53ZNsWuDa05xuYYpy4dWgZrUANRXpZUDByT7JxecVzAuh
uqVB+wK9aHLTluCFYpAOzk8s9GrevQOecRvSJMzeear0VO01PdDW+cG+AnuZvt3KsfmP5kAMLz5a
Sv1aT998ZC/ArgIUdZU/QDoZDh+xjgoda7V+2deUtnsvPqJe6XfAiO1PQj205u1htb1b5Uy7Qu7T
SGEQpQ2z6Y+ggWlvDrPEn5eXErskfA0+1Z8CkBBk7GpFM+Of/V7+JG+//Zp58Z9mxZ2CS85MPzgk
MX/YYyOZjq5kkb2rd8huPqP6Go9/joml48FgPB28EUZyhnNhldLcHBKj4YAFSJUTK37NXUJ4DfFR
AKVFU7W2EtiK2EyDFB2RVtX8EBwcFdN8FYppNvdpIcJummWUTjZNzDjF7szasYQsIC7gefnNOpM3
tMNObbZqu6IVUyunoTzF/okWTfNVo0RW3vn++QJngoW19R7m3dlqrgXEHi0Lbz+NZ1l5j7mgNMoj
hhwDRSOowZnLZ0gtAlxksrRDCnlet4D1Myz7usRlHhmiHelJRGKkAmZD8ocu4axFSwfofQCP765U
h5iNhCoRZ8aH+a/fM6RrAAnKQeGALC8QTfA0cHyuB+C++qOYhJdF7yxV42jma6d/4xIyYyh+AACh
Dq0/vDuryLwX3xE9dMNY0u4DZO9m/0i60g+V70daxPonqLJQKVIIo/zAbQkVFAkXvchgQYBhS54C
5HvcH2Ldg+vU45LdXNztkAkU0O0NNiKkEkRDnsztpeoCSWA3YbMHbeSGAYHkf+nEcduRsREa2DPg
nXjDkirxbLwBA5EENJ4L4kiXmbYcjBp8r58T2QVepXQe7lQN/+GVEFN8adn3gB+iG6yfdGwM2J5p
CiA4Zynnc7b5ivYHYjCs/2Bjdtle46pQAtBT0tStgQMlM5KU+fhIPR1h13gZQy42Nu4/UxhSlGMm
ROqB5OzX+cXPCLqY9BE3s4GVCWv0B29iUHj+IFszmjzItMijQBXnMvZAyhJFGPi/3y2naIHPCgTX
MFwq+sLp1rVHGckWipnVrP+hW4LsnJTKyb9j49gWUPBlxAqXgDaDD/IvVgUJCx2KaYFLUPDV/IHX
0yphNYzWtlRd0HxsXbKv+AFO37NMOAN8cRvmEnTzGf0u+i0O78LjH2uEvGm84DxzCh+sVbw3moNz
m76dJ1SGBKoRGH03uQiBmeuGvdyN9jO+pdaT8Ezq33zrd9AlRVmpd210KfXAnFkeU+pSzNcLcjaS
AZI+KlxyZJaM16wo/+Rq7ZWYLbh1v7MvHnpO0WY2L1x2kjpQ6MJzfVaEmOQwZ7OgDs64Ey24V7++
si/6PTMDGnBXjJ7hWdFuZsL7pNL5gyHLZouGUltEgKGEHsSrIRmkanPVkgDhlkuePjwpWai/yYHr
JZQSUgliMGgP2xBcDe8BLEQRxO1BicfyZ1/KGHPerqCavL63Xy/IDujQd0xJYGSLyRug48GXATuw
ZdNhNMZQmjfcsrkIRuy28H/hTUPONBZck5C20lsdwgof1C8TK/TICS4Vnt0I1VGf1HNA5YYWT7Ng
SrDUAPbs0Hj6tGGYy4moaVoowBx4NuR0NVBtLIZuE8Wu8fqvWiZHxXCI9QLnfYFHFSuGvpdEP+OP
aJzhXXi0NsZmxD8KPwsGxlJbAJDSdcLDAlOBdoFcpCGnVXdJvJpUhJ+LFBGxjrPivpUXieOKhiAb
D+hxLdP/nxtMEDpMbrBju8mRTNFfxs8VU3p/jhpJG2i5LezlNF3ZumlbKl628LV3Hf+5YhatSbOI
iZnsYigsDZDq3M78p3v4O8xoHDF0dKpZtSvuTlJBocLR52zUcMMYxYmYoPygUWNNRKkV1SjBq63X
9JUA4Ej6FMECoNFEQxoDufSDTZiKhNYKHZnwl6YSm7T/65yDd15IqcTKb25UN6QcrGp27DtVHfWx
oCeogptDOhc2LllkIm9I6pDOkBKwtXRPSAQEwSTaEOnABunScDOQaVCDU9Xh3d/eZZovFj2OOTlK
ic8JNmB4oaRo1OYBaE817/+RzW+hZBsVNUmi071IDepmSYq3ua66oCQciHuKNoz05xQrJjBHP0Wy
aA0mBUYBfZfsm8/KNwg/lLP4gA/8l+y1yCkAQvQ5CS3nm1Nfw0dHlMsGGc6FJIN8BbAQPhwtNtpj
JaCpS8oVvYuK/4ac9Rc7K84rMlByGG4R0pWaU0nxXS+aZI31JcFBQ2s3ifQMfhlP7mzQ2LnhzCE/
cEHCbBmTcaLbU+icwzyYoRTgydG4gNTAR8A0i/WB63yOkuu9+Q5/k/f8o/6IcUB6sh1x0Uhmw1n5
jzUxXsKHAHiLOd8iABdk/B7SW9gxypqf69ex7G411gtb39eo3h04FRRuE9ZyKhomrGgxwUyjZSqD
qKFUmbHVYovMDVr2S063/lP9NbELl8NWXXKJCEOTet6rwFlL/cfMN725giZKbC1sRHSQ3ERDmuBM
2zQLtqVxTFXRQq3inaFflPaIAJZ5im9heiZWiyepO7riSUzQX2bxDXNb7kZfdTNo6g1T4jCQcDWF
PHqVG/hd4MV3j5zsWuV7yXLRA8KEZe0zn0cYRmNsgA8dWQKcuEXKDB+S5JrBzzPt1O6sXzp1mIRL
J+fXPOA/kM21U1m42bX/lH6Da/JHNCAI9J8mwGc/Z6fjt/zHv9Q7+6D9oyvN8aJru5M+nF+4xGRk
qjc33w0OS9e9/AyuFoYUMKlwsEMz98a/HAGeVU7hSBFSzqKvVhYni260vEuKJZsVOxOp02Ci0NwQ
HYOBvcHNsXcaIDuJxCpvPplZUk2r1lzF+GyrLqieuFhcpuQ4hWsWjnHr92TMiGz9OdQCqADEJNIx
+7P6gtBAEK5t0boeCL8MG2EYNvoMwtkDBSjUiz/hV4x6oMWQYA7DQ4sX5eU/IgIXlwMwBgDjUQVI
APzgC99dXifbM0I56Rj8BTZWGxfTHZstoQ+rLOKh3cxIybXY7YsFG/WV48FSqP5M7crZsU7+Uf7k
uKTInBsa+5K/jr7iC/aGBGkicf/DybNOsAM+UXZJp+at3WXinAaD4Hf0P9k1RxYlk8ePn+VPTLcD
C6APaAiYlZEectXhmNCb12amRedJ8AvSz/jCizgwF1iHS/QT8jQWEhYjEd6vCxKRBF93BzQqH0Q+
YmprJTo5Ed2KpW7QDcJ5CbJBusiuBZ2GL4SwtGkxaKLVB+AwzEeHam1RT8zJW7fOKsC5YwKgdmHT
0p/zGO6n/SP1BiLSRTiGp0W3HLpljusi2tqHjXEG9t4L/LWFnsAcP3VsnmEtJQeA45WxbfcCdSRA
PfkU3rgkEssohei+U3Y/sSIl3tEWG2h7+SsS10KELhBNCL2DjvXV6r/uPWGcMUVJdggq3ARFCx0q
pgA8BaKXQZogVwXV4u/kLWS4dElIdbOb+nDOxQ349CP5zvcvPJI0Nv9giAnWv9KS4gLcLzxNTzJg
iAZ0ohGLfWE+OX7BzkWGE89c7x7/CmjihEEyoFy2SDX2QzFGV3rW3irAaUOpUSRC6FypMJBx14D+
B6qP/STTXagNQdADDGNc6zbANm1gCoCgR0um7EixSz44UK3wc7vQd8WZaQye4PAEFD4qAXBB4UK+
Z/0ZbMxMaiKlRk4JVICzLy0LLGX/pjeNuQLUJjwPpxNuxTRDHrlU0azFCwXvxnjBfUuUZJQX9xdE
YUtdRsmJlQ81JBrWVuxq8UouXYPI+IeLPf1bOD0skeyr4gYjdSCvLkSGRKFpM5AU3hKMEj77X0yQ
sd3JWPCUapjj50Kk5vvwrSA5UWEZ8Wr4q2C2cO8x+o0pK4G4y/mksJqCZCW+bLnk5rQpzojqkJP5
qlfvRxhNNaJAo3oOaKozYZnazJxze7cnDATJJEygaweFp9gpyRpYVjVUcdYm0Ix/ThzBS+eP4sId
CnUFz3qktgcuxor0BEokWojak67KL5mHfgcKwt0DWJU2NRwRQBTzAQxAwkmBRUpB6d/zSuju/A8L
0VpQn3FwWoaIWwWrWXi5eTPE3Yw3ZpN8eneSGO4SsSEKrIHNchP+UgenK3j03A//gekCq4aI9yAP
Mc4gRxzeX0DdKBdAe2a5iPfKGW4/4BXiVFBp5tr24d55MTxzh6p7Tk+D/PwS0BPgYLhlC0EC9GxS
g1ejIRNNBFIe3sG7NCPjh13eESgeKh8fltdEAvm1j2BASryl+KYj4AHw45k9uYD1hIBaesOojqQc
IJkEjddTqZPAgB+FxRHHC2FVCi5C4+LcPAFd6G5zNkBO0hO4Dkgk9Jx3bQtw886cGYQCnHAOzUks
Mlqx88xiIuDcqGHWYkiN/eEiAV5QNlzIxlwaiC45J8Ux9A+gjnHo4mxE49x0EIKscrh4YGkp1mri
kvNuZrBwniNUUgqkGpYPLVaeIVIiruSplQ/wdyF5sihKfDdpSqhopODouLRq4LnTPxaIpP4ovgfm
Ynwwl/JBQ7v7lnEU4mKRhlGBY19+Z+34vywvLidQFsfjS9Nk5dtCHWJd5DJuoqJkZ1lxNWzs8qi/
QtyFiMdAwthEA3WKoMgPoCMUcx+sixiNwWvNAXyQ3FlPSn/bX7HOIRvTfYYKUryDvUpPvp79APAi
utkP+Z4b7wMQyoMeCaoNIiZ4fwHiyWBFvvydZQ1SJsq6B71cqDxinSsLutWU+jRYRsZTuBR6zZPR
diAEquhBgI3SdAFepKwEfORrU4SGG55WJ/NPVCwBC/OZ0DUlT45xhxJZL3H5U7o6b8FNFevKIlDB
kcAchmbcB7GE0aatJohAYBUNCbyWYp3jATOVlJ7BgBSz6CnHeuurUdV/Zd79i/dwA3EAR3tD6P/m
i7Hm+DRsEUAY+R5JJd/hPB3oQQv3XFS5IN3aK8G/cUdA29nyKx+MlwIXaSQTLhR+Drhn/2DpcqRM
fmHBMJChkdCXA6/ioAw7gtNWkaTTifsV+hGKhpJp8q75oPFEdV3e0clQTXB2OY18Hi4AcAl/lB/c
x/xPxdFESwR8hKvB30BNOO8Cij8bZ06RfqHs4NPxGgW/RYLScXzAoH2BKO29eqrQi9MVb80rwWeS
b/FOhC2i1CsyQJ4yvoR99Re47SX5hhG9p5nHf3LC+Br8TKXDsRtrwXAFoa9I99GNfZA2E6qHm/zo
76DfnImBXn8larTu5uPa5wNAhSfWF33IFzR7ojVmfEHVorKn+cOLgAYAaWkN8XH4iB1bPb2XGd/g
nnx7l/AUg1IDL3GCWGpIG3KAZM6oM4tobwRYL4mWenEjZjpnXnFkP2dR3aYnB+zJCMYlP/AKPjV5
AoOIzmzaOJfe7Eu/lB98IPXYPgAneGOeiUAi/OCI+iMXK5XzZPuu+GyCcY8+bgbJjSamuHRsC1yb
Gq9e0TicoooJ0eyCFWx+Ccq8uEu51djRRaX8RzJMPkgqGuDFcQ1hTN56IhIF8nsovREhRQsOTIyA
8K3iQYUmyP+NXvUaW4CITVxZ0GciBPT2fc6goAV7GQM7itylVoPHjRi935cfwDfDjZDmMdlynv+S
DQAthXfrm6JJIizh5qBDPXAp2HhdzpwxjxigP0S/mPuapgNiaDqshsueSJE3wJAPDs2NHZACjeIw
ePceFNQsdu54zvuq3ieHdmG1A4McDUFCLEaD4cEJJaj0WWB4Yw7Qo+RkTE+lg6bFqBoMy4dzY3ED
2bwC16MYE2R/YcBRmOkTIU9ro4RkhCTNL7I3M2GUu1ob+0Gru0PI6Awud0ft09IjnjzVW2FJBLvo
J/PraF755iZNRn1rmp2zmgabKRwxyH8YtPrHJDNnruFY2zZwAk5o+Rcotbnvaluo3WlOGvqQ7VSP
9hQWYLRWIOgtYwx0maGHis5DxQ202BjbSmFaZNYy4JVRa2L4su+d28qxd10OV9R24vo7keqVYwfS
LTX6VdFQ5IVD311qrCyPkMM2hWozVixRuEu08E0BB869EPwu77A59eT6r5imuxLp5T9fqdGQST5n
W8XLQNEYzvB6QJQur1ULDY1JF8eJEGnXqapeEaVSDuuNtCnCSLvmRf6/X5GYdruqDkBf8xFith/J
b5Kpd58gieFoYgk2DFhamQP6xZiF58vyhOMI1sN24DhU/paECptfRyw4z/jTFnOYc5h/i78V4sGp
SUQLO9KWr7+9Hhq5jBd2Wcf/z9+m1BkXUwwt7fWy1/OqtARUh3erVIkM+ScwLnUcCWSq+1EQYFdz
3Rg3Q1WOzD5ojItmhhaIRfBdKR0YdVL2x9ST++PrJ2fI/nGpZBQe/9/f28LcOl3a4D9hIUvPolvb
wqXFgos9LzDDW9WC4WZM0l0r4n/rsIdUa8gVFlSWADdb9J2WFhxy3WM4h1StXr8NuTUfbE+6qiH8
9AkrBOyyLYixSflV6KH3rw9b9ICGZm/h1TFotm+WWBd5/wZJqZd+BY3v9TSs3vqwAgRJA2vt+KXp
ghcBSXi+NzeaEme2Qr9mJZ2C0SiLjaOg5fNzdSAO5Pql1YHgxygzvqw+PuAZEN6yEhq5pSLgFhfF
8Bzp9HoIm1RHJwmzsmUyYddb9cXIAv9Cvv/6xZSz5lIUDjuRQw6rNUil69zSd0wrSHa9zzSINi7k
kyYxh4npJmdDCfV1aSnl1S91vFiS8VCL30IsstFZ2sr+9Z9TJBMlK7ygJnPQ103qhxuLaQlMYJXt
XVIN3SqT7fhY4gPgWp1uvlcJkHBYK94tbPGPa0McX+NQPVmOObxnCWumsdHV5F5hovBiAgSE1F+q
grwcqNVMa1c0Wf/QIJVbUVd+Kf7YMGpSKz+BjkHM8cqh3wkhZyoL59xEWAapltMd2zK2lgSg/M3Q
zGYNCpfuNLNE/6xY5caThng/xTB9pRLcw+t769w4sXXuccHUjaJYdxm3fFlZ3S0PsakJW+uf01XW
0rLVcfX6NVMY5kGs3KYtY+acSa3f23gEl0jUaPv6NXYCZ9WO3W8eVJ9+gvu+rGmoMnIJ5mQyKB9J
gLW65PfoPr2B1hDrRclkIkh6VBH2f8hMfeUD10/f0rzd5OvjCo3/u2fyW1i1eM82BWzcuK4OlnhI
TcbPTTYgWGapbDHib2YPWDl7/U+aaDs9qKJvprasOgNnlphJBtBKtWHfdVq0Twa3abCRTZUJ4kGX
ndXEZnBWkZYgu+LHsA+OVQFqiI0cM5HL4hwE3V9uBPGX5cALMRJNwp0dw2dcA3LGfahXmtLMWCpL
Bv/Cn3jDg8HY5FV0SlosqWBmF3h0F+MBxy0fkzYPtknoZPi3MVykzBkz6rdhdQlC34D+XYxEttBr
sQiTA6xNOxQbvVP8wHP+VkOlOakaBdKIndIyKCuYk0wYPtnOOa1yfLvEw4BX08azKczrqAP/xE/g
9aAOmATI4sGuWXzcs9CmzeUIueJQj1q2whWoe/MkTab5bNn7yA8vVux7mzGx5X3NF9rZAknKHPlN
tQtvmyYYBOVQjRmXlkFthdxNhuVPVw/1N+5spjoEbteF4XFglrlcavKfZzYPk0m5pERgZzS7ViFG
Sws5avAzcXzawF2msDoNcntfh2Q3NNNKyqEL99GgMmW+uMe46gC11/bNHhjxnjujekpZ24nJ1Nu0
xbJMw2l2GdeqjFjFCdYIstRdr8syBPkKZH9M652HfFAPSn1ttvW0UnziYGYx45cLmf/gB8qICoaV
8OUvWRi8YSLirTVvCo6vh0gJ/3HHw4ZtTemc1iSLnZeav/1nMQ7Db1dTTzIacTyPufXXBC1m7LJq
bXTHaN503YIIUQ3mRbYksOghVlZE2nJXiAdevmsG9dMuC/9aOLazNCQmTddBL31IeXewaB0iWiIo
O0G4LDQ5uVVOoW+DSsGqJ3vUnRQdomwUVA5lHEgWSFv8iba2XPRnAqS6jstGc/G67/+lSXkeNIWa
vEG8A6EXsBVZ6GSY/RuTJOWlmgf9dupU/9A40UXOFP+jrpPVaGpo+iywGrIF4zaG+QbaJwyHgLah
OjWg+lIE2djERSpL+3zlGLK0xaet2hML8mVhNNI7WRCgTxgxabqL/0Vj0TKmFvPmJGLklJ6F/any
KP8aqZKwsFGM9RikWF/KuvRRYGye1P5FGTjPfq9yX7JSGXAntAtvk22g0HCgA6STbOwsCSJQlnJT
NUWWHkzUABDZlH5RX6pcHw5B1DBhVDzIvTYeTEe+ZGombMq+Uqi2KcMjkrTQ7gYz4td1bzpQLLi9
glKhbcLSfed8wkzu2m5l4O+o+S1pt+XZuHzI6dlgdGKfI4ELaY+s7SmFROVbzDaMp8vrIceW35bl
6Dz26VccIB2sJYVlNvrhESN86PZat3396fUwTAouPClDseqxN/evh2Qi9oUKtsavXwO/cpZpBULu
xzGT2rzimih1dvLl4H8PWtAC8TJNb11llbczZGNyLx43+XGqUGfAygXxZ1bvyvSbjF5bQlOJSkjT
avmtbc3mTWvtZBHK9Pb0SFUxPySE2boZYIbs/e8n2OdkvH64tnsby6lS8P0dzVlKTQspzGyxZdCS
WBiZmdO7VTtwTf8PS+e12zgaZOEXWgLM4VYSk3K0bN8QTs0o5vz0+3F2BzOGx91OIll/1akTDO0k
zy/x+qrKzu/GAVhw+UMsENWNPvbCusH9ZCfLs8nkurw7L9Wo6BJ4cKUqbUJV1I+DoaZ+M1aKp9f6
Rcpg9jS5YUL0m6IeE0SCLqUeP7BsRqg2haG41ZSSFX4AlSpP9nSPPLppIO1EFMtPqQdj6uTgYfQp
iuMBYsQc1oQtSsDavVEMfhyU6W6a9BHY3HhBsGPJyOEx4gyqoVJDAjGHyjuFPH8V3XNMZGE3dxlR
1Gp1DKfcS4ZAORQ9e+O0QgqgyJN6aObi/9+kjUhoU0BCZhzN+UFoATcapTf9PGAcEBgkYk2uvFqB
+zTNgbajGcIQoaPBn/vmYVlm8idAFO2QQIPpmKtMZaotmrjYj2lsXEa1SpxYiVso4PpJ6aLylqYN
oZ9lmJ6HingsuVTxw1SnQXKJ4UAwCSqm07Mig6oLh+NIPczUowkOR1EfxGkzqop6CLi3fTVlFJnD
0oLrogvuQBDBMUxljzbpewhf4Ejkiw+r/6nmoEqH0cBbYbSuOSdsOSOnAziLxJiI9PY06dGPbBCU
FGRocDiI/WR47dua8BpLhidddh72jjkLD/2qgEwF+Aw3fkHyN1Y9666TXUFMNQ5dVxbkW6nkKG7v
XBBcBwbQH1lhr4jvMcLNeq7/9VjUwNmYgXzpnfJM/0rC/rvsVHZx0vg9lyzvTHBR+lEJl9Ij2h20
wLmODLjD/Jinu5iJZx6HndTpK4Bs6SMD0m7OmHu3lfsK/14DdfQUm4+y+YmanwQPh/GJ2qRLH4l0
IVo2kx7x6xr2Fzl+UzheM+VU11fztbeMOx1ACaGHmQJJ0wKNKtAWXPrf/8SKIH9fKAaBDeWecGJa
hMXc5JU5QJdh59LTgtOxqASheeFVt2APzMaUrD0fXyhkygLD8dVaFgO+ZW748uK78M9yQdSK9zhe
vjRO081eVDCWYw5fR0twEsC0jxENIAyQ2fTLRdRParfYuViPjjhofGiw9cPTDJ2bsMWJRAPeZ7Pj
8dn8oUCxOKTNO59MZXh1vvnL32FiZMIerxgs4JrwGlfTr/kzXulgzyDK5U5JEJasyWrqzBM/Tg6g
1+wt+YQ+D6UQTH+hPkKYhbw8nPneeJwBkehYozflpcD17gu0XJvsUMDK9Q+EkR8Y27Z4D7sIx35M
/2IENXhBZOvpF/cFdG7cUazWDsJ6vPZbvqXwB232teIrl7sBBqW+tq4dCSHkhK9Ubd2w3kKqJsLy
d4Z3YCE2OTjXDWe+E2wREyY17/EtsCJDNewVf/p5vA4hltXsKdczO9B4IZTOvP7Z1fx5nQ1XO4ye
dQ3Ddf2UP8Zr8YeDALRSCCCLlc2G13Mk+totMHKgVeQHxQANSQImXpJT5168FmCvgM7AhbwWLpg+
Vmwr6L7hlh/rPl6mX2X26bCVQw+4ZCYbA91LDmIOQ2vCVWsVlVBssF/YjNfyi93XrJM5vZkyp3gn
EDKYlXVu7fToqmHZYLGlWU/8Pr3HXWCgp1goYO4gH3v5JKMk516D3wBCZt2k4FmjxsAxC3ykdVFq
8jVh79JtC9zziUeSDYUcxw/JyYxLqJ6hnsODgiCYbKBycxqs4+qQJ372r8MmFMbPXc7vXJvE2MAE
467vYnt6OSwJghS7P+JD/bL60edzvwWGJC+KNOQw3BqZjb2UVDECORZx2RBZ+AaEq1MW3vqZTuQh
Cihd1xFCa0DN2u9JuiwcMl677C3QznCvYfBdae+Iy8LXEuZxOV4VMioqKiIxirIJWpge0GtZ7THD
CTH30/YU5A7PAQ8cgazybUXwBBkm+ttEYuWq+DNUd5S/RvW0VLLR5VbTJBv/yIEyvB9hrVVrHlsU
AvURLgOPwPjNvU8YKCb+2DyS7AE/HAc60si5h1+9bb3OQ87lR3QMTDiVDy07CJBdRDuqdyJ+AYh3
3upfnBe5QQgp78CeG0IrQAq3RI6ExQPTibJ0pfJpKe+R6ieVzV/gxuLva+zzCoMcm/WoLteCx71q
3Tw/TmjpExQ+Vvks2lMXw9BB6YDysuBdnZ+KfXF3NEh7q+wBPhnrvWSnaEiIVvLoqQQ0skdYyf/6
mCy31QhBCqqWcSiFdcjWXrLnchuL7xKf/y2xkRscPX1TI7oP/YzRVtqdsOcceEyDu6afBPkbxjwm
w/R2AlaAGMCAmSMZjp4qBA7RxrY9Sk4Yk8cjOyqfn0bsMW2e97kJXb84RLf0QYaxAqoVYlG9a8gN
SU7xp8wZ2u3ieGtw1+XGttcP0ncHHE0sghz9isVXmV3givJlKxnM6ckyiAu76qZ7I9q9Ysumje1/
TbaX/umI1n7IfiZlR8K0HrG3H+Cu0Letwkv7JBJETHAXPRWdL1c4ihjcl+JN389E1/d/fBOkaUWB
V9+j1T657uUIz+OCA2XKFcyuJbEk+Vf4ugaiI6QXmseidDLNN3bKHuZfFh37BOvDQ9396yWFX+aj
SL+N/q8rvqz6xmVRld0gkZ/qY65YZTjDcJUUdgDQZdgEsYgmjK/ZC7CtDNog5GjWKngTnt2DV5MU
ZPLaMa3BImONPJhEY7nAAsr4yNJLlr3reCaoOJKyZr6k5rtWfjD6VeU5YFPZr8Jd8VlN276+QbpE
QEH6NjHWaXZ8xX+ItlWPB7gvvJZGZ7pG03dt3DsNA4H7TDiqfgZPMgOWKKQNkEPp6xUWkW9z9cR2
f0hYURxGko44MDs8IhctuSTsS2vXpgfu+wqywgSXzDZPQXQFKGahlHwZqAQ/OU50AtcOqoB/8dNQ
fWPeyEAmpa9JV2X6y3V3hBWZElrzNRY+jtO4di6+m2b4F8dkA/yo3WaaXJKPLDoNIqQjp+SMw7eB
uCeyFnLIQpuWHRJe+ec5cgxrtzxRwUIMkRweUCldSwIOXDZ5bzNbSi6D5BVg3Idv7Tn3Dj0f5Ohz
8gwTtC7r4M4XTh8DJNYMm0zlRoJYLl5G8aMvfxDE64YvSB+BdRj7R9les9QzF+9ZaBOrjnxI41/D
44zZ52dyGr3sm7whSkWFZw+UsmSVP3mIBOMualztiEf0q8OIItigBMlZ3w++wWpHO3L5+G1fBAld
I7pL9VzLXtXbRfSbDbhhZRdtAa3W9UgDOPxoEIKulunQHOrQSExjzwnTKM4AQM/3r4o9FimEBPPw
mj3CHfmmCAs72yGYUHhKsl2DJtP46PhQsQoiIrfcJehjrjJ7o8UEDR7OGpW3Y5EA2p+5Oe9ytO3o
G7nHQ2gMuBl0aFvW6ZH6yKse5Os03Mo3iZl/hTuDWKKTpCVNBFtvtiQuxhmjhO6LOsyZPThriNpt
3E7jduh9rMQrmsuRNFx7/CZ9MNIPrepND0IYUPlo0z4hJg46TYvTHjJQ6uSGkvYiztLE4YF1czOT
mpf0Zzm+WOM/RbIbiD08mE38nvTJRtPeMvmY9MRA2SIttDCwLwGP4DTiUGcyKJ2XfuRVNEOUi9tu
IJTOLZrPbvBiYiUpl9amgBGEJFB+n5RtjMFnf3LCwASJfdO6sxrX6wKNpc6PJc93I2r9cPReAc9k
g+lCcM7bfVT8cLXpE0l9WlUPh/ze1CJcYlhJ+rAucM8hhyIl7TfHz6PfG3ANM8srQn+ZekR1MUTk
vDgm0whbSEceTKxJeYJBGzxTBTJiixIJ3cq4NV4cBsT0hoIXsvRPOVhw4sGW410QH3X/cktMcYTS
fcE4ytP3Wr6ECNEz6K5WvmJXcWC1jQHM6yFrN7m4oXxaofHGf+CfKvzJ+llGpsj02b0X7dVMb0E5
rZR3aDMioaohtJfxdcqFg5FexSwk6BwfvlLcmNCRYwwSBDTgRriLpl2B26TKmquQBXsG9JpZKRVQ
P3L1W/wDROk+GzyhVv1tOszfr8frL7ohBuO0Vj/qaSP79c6y9U3rIfRZYbJlT8fRN5zhWG2Td2sH
3+HBbitQmXJpP1fKE/MvjSecXoJUWDiLiWM8te/hj6uhPVu0u4fZm5/JKRE25l+POxN9p685vT8z
jSPTwJDXL1k4we9KVyMW670zam462JlsR7fxORIRzfBJdGOzNPvIfk1pZygeh6MueCZNoLp5HXK6
LNPWOdNNh/uU983eC1OSAh2Md6PuKPY+DTDdjqZiGLPBBr9suDNWjGoByChc+ZHEKo9nzrLJ9KI1
JJ7aogpOG/pAFV1SYuspU3jyUequQHqasI4wRMAyXN5h7m3ItgBfjtoFSz87FvE2pG6UlIrlbZWe
KcgWXHlSxhD4SI4puFXvkeeAOXLkcJfM+LQ3ixAS8nQ3uPS8QBX4nTHDFwiVaBLnA+RxsfJmw6FS
aiI22Dv+GnFgnLpN8cCFg30BYnK0BRhRSbUDhxeNKaRXldlePBSq/WpselJh4gx/qGQgSltRJYna
1YMtBscQXgxE3yzkgCRq+YSf/Yd4A4cUsX/D8PgdFu9ESBBpLazHD8wSEdcdyiCYGywqeIwaIn1f
oK8aDlxCjl7+iK4p6TBqWIcZcOTS+2Ii0dPpQJLk20SrBlOHNaJu3uUmohNBxCg9yWohULHhkpv7
yDhFmN+xT+bgMXNXQ15LMS0/cIbTiH4wNxmBNzjT/PIVjd3weH0y13FTj9/M4KSMm+wJEgyY1sKb
Ga3Yd77IPQo3TGdA4tg48BEMdRB1Y4IAysn00DQeBD/kUnAMov9YIXCHYDfDI2o1hE8bJq5lOrQw
B1jRk3MNXqEnod8qbTVfjygnhmXU4jszPDEsalcQPV4RQySjaSOSureXv/CAjYl1+1Jmx4Qs8i8k
h5WkqHAXCEezJVyGPBLEEWhel39Vy9b2NDYm0iPoojhIhUgAlsdO1Dk614F+loh27vBLIZNn02Oe
vuE8IjFTxIcQTHRYc28XAF8x7RcS+E1MTmfu4KRecXsLpBqv24QijHQe+Qpu9StqKEgNb6+1tCbT
Fgd22mmhoKeyEYmSyVIJV1ysedasAP3COqRdUFbmb/5dSTv9Q9NcjjTjm5LDw2F9c6hzzM2QKZCd
fOlflIP6HPybWGNhAccY2bkGPh94pOP/P2wy6ENI17iDEUvC+1i4l6v2Xp5nf2DN51i75nNOnC7F
ZGLNiQoT/CvL1yZfrgR5WyId0h0W3D30UvAj90X4VWWnmd2MPleBTlgDZAhRIm1azA8We4Y1UYki
jdVN+OZAAgJjTiLTYCSGjg4zCZESQAAEg+BJ3tBcJ+/iQRNQGW8IhuU4TYd9f1LijfAEitbEzYCr
poplJTygVf6LdL8F0zW9ZZ9GYpG4RtFMo4uOPlNWeA8MCF0LN0zWfHbMCd5vciRxC0vQLj55SOTU
rh7VH/MpCzCF2kaCEzKZAgLYOuRIhY5gspK0I/NSYkhXuRQe5hAME1tUvPWtE/6ZJFFrbj1vRLQj
DYUFRNGJNFemIP3xMQFn8WQ3S3Ti67LYlICShO3SFJZuQH52vrWIlhSZP5c6xFaOIqTlS3eGYGjk
1gvYJDX+1G6hyqqdq2aOHG1gB4KLQHITg6/O9Hna4NXchcBussXhCaIdRLfA+kK0DqMGl0sMqFBS
4hQMzIT8YJm2aw/DDEoYZ7g4Ojg3tsJeSbZUxlp1phEepJsL+0WGkzrYLsii8wKDTOwC7jdYIrc7
wpIOswbEHyvKKHZynfYhypxpPZOFL8lb6DXaQJu2PPzs0JGTYjUjBM9c3i5y7x9+SCDsANnNAii5
2uwn8nayTkRFq3zfxQeE5sZhqA+GHR7rRrOn0eW3COGyWSdMR1NcvqXtLF0IR0wnB8wAK+QXvR01
FmeXTSgTduWhCdoU0LaUNQgZXCAl3arhV5U5lCzoQLgjw1nLU6/ARpk2kNcHgHOyYxKbX5j3raYT
M2elrIrUiROb6zecAYzQlNFhU49ohtUPXEd/RY4OSNJc4gDiItgkt8+H+hH+UbH4KFwJ+mxOyyr0
yH+gmFBGYC9/U+UYR4R6bRq2CRMbrSUagEv8mdyqv+5vGDzluzoQiFCfaFN47i+tcOf12hm7/mTs
tP2LNsUWgJiI6aNl24334SrtVUJp1801Nda5U96M79whu8wbPaTsgDKmX6Q2fZf0jD8pepmjPAkr
PySn6oBHOie53z+jk35eDFVZG/8B38Bz4+WK73pqbjr5gt0lxLXOtU7FC9M9V023ouSSXzdyVQyv
hplZA8qshJMOZsh8/y8eGRDoKh2iEQPY5dW6buwWfjRcPNy4cpLjMBdfiMFKRATxehDhPduti6qo
zs6Gvm6Ryn+iqHsh5sNaREIoAnx/bmvf1Haa+YjwPMLOGokIkl2bZk9Q1gbUpwz4KFfdiAcjhYOM
6ngz65+t8hX0B57plDkDyGxJlPdQ/Fd/r0+6OwpXR2UAIoXrOJOX6QoyneNahN6u2QIk8s4dkXzJ
GxneHdbMWIQi8OFXUN3WsGt1o7D3sFBj2ZK0C5Bo4TNI30uzUyzii4FGhdDMyJkBIDhNPljlQEF5
0avCvyCMExLsv5QlmQgouoWSIi4014F941pBYhKSy32jaLF/zwTcwxanMpUDMtgV4k5sPiRxsTFT
FUjtnoDr5EyaiYdJG/mbEP7AxrD5BvBZrM/gqQEC/ARO9gR4CuB5UrM5IgfP6h1wlOXwX25b0oVt
MYWygS6bjGkCVmiUiQdY0/NxVjXcrMWluMAdehTXEcqeYGvjbgw5hk6j6ZcRWOtK+REnFrvricfz
Ra+x0j/RJtU/zCWZhRvgOvxXvweHCEtF7PmgUjI7mRjH+OZkM/ilkOSRnqJvgseI9J6HFMIZLhzA
5eV1tn6MKxY/nMgtWSEcuGSd0TgAbv8FPs8bY6n+wRjLv+03ZzLtEfpPCzJHu6ouA2ff7UWXA3q9
5tsU7b75F8v4IK1QMlTyVtV32MGUwtbgAEWwwLTM7cvNQZYfTDdk3n51TK/Jud/Xfn7uz+2Nvh14
gdesQa0EVvbBWG0C5gIHfNTfi5r92H1MKFmsRQb/f8YfXA62yICf+IMn/5TPDO7Hp/EQ3tRfGrDy
u/jTvtlxvXNEEq4E/iKG6+FTAqC2djWtrmibM8/QikMXu48n3XSngSdj8nVgEaBggUEPhRcImQUN
RCuAMy+6kfhxLH6qH0rl9B7fDRcqMLxCVhTNvn/7PxsXOHzatrgbWwSl9/Et/JjfxE27LrdhcTD+
SD2EBqTYGb5Ev9IbHGEI0LDWZzu9t2/6D9smzibqMGRUOuEE2vRpvujAfTxkRAWuQjc+MMjOBqDK
Uf6g38u+wTz039aTQDgxsiT9NXJ40eIHb/Rz+x3dGJmWPhDZj6epnlVQlthpkqUMt2A9UTF0t0Go
Pq66h1RuljJ6k/+IknyT/+uS8Gwr2KrozJUbalYC256gUajDrDas1cDP+N/T/f9oJoR6eExoObZJ
vAkwnSfqaq3tlX32UZ+xUQFTy3+1yKVrwlCFRpv6MSDuZsID6yw34Nc9wxI9QndkWIrp42gSEYUh
C/7mSjQcCQiEuDZcTAAXFiMPJjlGOhp96jS/LL+J1tyYAfhVdJopfFtJNu03So/yb00v9qWxuOth
V67VmdnqZNWb/EzHNL3xu0aowcDl8M9gGFi/rvwP6ctCZFdHYhUVzmWcHWNCAonaxXhlLf6roIWy
o8Kfa8aHbA1wWGOIL/oLOoAQweuQ2iF7aJ38g99ehLVartrf6ag+uuYxgMouEo6lH1yeMtk2KttS
PZbFFNfuIf4tLS2gCoQr4C90KeBeQIXBHjYTd3BUwelcfkGFFF2U63/0mzHNOt1luWG1RGliyAk4
bXlhqv8Gnu/s1D3K0wyEUa/TXbjLz+0d0y2oqZjpQAXGWFBfBUw+llveRfT/9WHCE3p+ZuQMWQuk
MeO03drzy4mUDX2wCuk/XJXnjHXSStmkHptQyzHfpDvQdvITvDGNn+e7+oAxKXDP/RnfXKRJX1My
hz/eVcRVE/pluO9Cn3sxosVF8WLuYVJVqasFG8pQwyCn+irUTNR5/CZg/rjpY1B7o/FO3usPbrX6
PIybDP9ohAj7/j770+Hlxd7wpv4rkZDAAUS6nvphvinZsUIIfucDmFhx7rJ1oJogxlyZksvxqIMs
OZk/hQeOrtzXfiigGsKIdzB7yiwQFqWVU50TjncqWOo/xZfwE15np3sTTtwcEi5lfr9Pzq8jFTC/
y/+Gt+6rxvEH7Qsv2j8ZRgIo8/KyL1v67UTgAPgLv8ZdRtzCtuoXcIxRU+ldlnredMw+9DemGBlH
VNFpf7nyicIg2p7NL2w1uR14Kcy3ukQVtn6Fy427zAJIWsjN3U5f9bn3y49pppJXDwDMBEAfiTuX
AWdhp/jRDsmyrNR4Rr3ke1kS/+q46Pw1QDBcCdaftcvkjaEYAVmcq0tlwREF6AZRFH7MoDIUc+AO
FIRPAGNuXUDh7sKJAdc0p71iZkKG8yG+5XfrPb7+twQBD6clhBoO7Xwr/ZCnHvLgBXZNvfvW7tBg
dDA+rEUHnMKxBdpUzwpR36pRvIhD9YmID1WeDgDcO7xVyMDDThqIUFsvfRCn2xFtpqHQGywa8ZTR
JLGxCFoiPoEcNwg+G/ZQvY3+UkDuxy5RXKSXGHHwSQg5Zb50s/vlmw8xgYXZb0LUbHUJIPZBV34L
8Wpo1+ByH+zZh+V9E3XUzywTDMrTmo5IWpZiR+sJSZOr0R3Lj/qDs7R7gOC8/gB6k2ZHXWfTqMDC
7O2q3RRgEGjTjBUr6qq/g5h9s0sTzb2JMzGOFlyyfNNkPinBBoZS4DGQ0b9U3NnfBkJqNKirW6K5
XuM+MfZavHvpW0gxuCLrqOMTsuMR7kJP2KUv9Is7CBnNfMq4IrT5BHYj1hf9aN7BzlQsz2i9Mt6E
hf0CCFIh1XO/78QRmoeLUagYb/lRllp/tbAvxCas8frGF+VtB7i62LS7urZra+Juzkr8COZDmuLy
vtYBNZqriW1Sxq+AkQxbwxU89hfawtThI3R6MX4ICiv0Td/aEpR/KCP5pZhdeWTuRgC1YZjWWXn2
G/OLm2uIwXbsiqTdlMA+L539zHgMojsyL9IpoLypMfrYSdKme3Eb8yIT7LKmiQorfIRAvpaHtsbz
nTJh4MfgWKEr070QsNn6AV/2Ot/BRKjYFQP9vMTUcQbPkCyG15eCALJnyEnWNHqf1bUJL7PCzbC4
B68rEWcPJ8yevB65u6DzrZ3js4DVxWCzvqO55qBTcSVI3kA8uNTh4i29WVqQLiDYkW3apJFUhxgq
Sum34tIi5HAWVb8Kp51k1S77Pkn/aHQPouhGzkY3b4lIY9H2ApJN+S8p212R/hpoJ1+4VcDUIdLM
OvRSfYqCYVvnB4LQ/2YrPupJdCSheFuzMjArBOn8daTQZEv0qXrop96WXyzS1PmtJlSz5T/cJuPc
QFz51xm4aiCV4EUytZtaCqgYs91rdkUu1WAvfxyDQ421Abn1KxfufM7ccJghLbLU41I2gniddp91
bNIEJ48GJ0BsgR0i0UJUPqT3DJ1FBIDoibqxWbgTjIWLsFOCuuPOKgtwj7dire7U7DpFPxKC2J72
wuBxDlnvKSSBD8VuUtLDYNLoNoAKMQVb0A4Wx301VguzQ/SNCRxYkyhIVv+vL/oaM5NOpMBtK1E+
W4xXmWrdm5eKxk05liaFimFel5s3VqQ9ga9dCzEibWP0DGh4MA1QiukcQZdllqtBnpLYHuYEA0ns
VxKgaJTqoSKte4GBsG7o9s06652yBOJL9e2QNZc6I+Q6Bn2o8hHYUHF1JqlACq9VQExy9hP1SeC3
KTIhFKEBk4coyE7ZYDwb8fNvJ3LXGWWHoD5Wr/RCtCRWrCOix5Og49M1NE1wt8R0q4/pWZnyciNZ
jkTX+BXCBAV73QKbMuBEpI8Z0eiMqkSlD6fRh8BkF6bgyzUuCHq9+HOXKP+rrL1PmKEncXeeij1M
QCefsEiTstOUoCEleGdSoaAB39bSVZdFt1B07hskgitZ+KvVrzjyogA61aHlHOiUZ0uyHpHU4jXE
EIJTB2kX7kEadyw5D/IOfKHKrkawM/uPWfyWknsm3YZDaW6D4gtOXAdnLhF2zfSeUmmy4k9Vobhv
rHrf5OvsrKJDlXyKHOMxXQkjHvYdrJORzwLU4eqce/0LWroPD2SC/42+EIAFdcWu6Q96fI7pUThe
FC9dzAxsgGekC3LsBUCtIKxg03Cpj6bo0QIyuSrNxmDgzeiqwJkApWeWzH7U4qSyD6d7JbzVbFob
Bg2/eREw5oownEVvAjESD7Xp6xiWD5sO/o+81UGTJ+sWC+fIxM+zpybDnsZ0uzi3IOwBWjIqIpQu
bPJmhI+dkuMYGEDcQL4ERAmphg3Jpsh+5PGuvC7Ksr0rURTr7qyfXsiBK3auTpHZOVJjIdyzUx+o
T5r/yr8FkkfMS2RsJy6DwVxEGDLL32aADAMc6L6CN60GHo0Y0w+N9I4D8rhOBDesWXPdcsvHmJuI
9SR0rem4kMtHO0bJOEGKY7HklOIujHA3NE4z7CFeHutiidc+3Q+vhF64ZYkvDEcjjwA8ZWQ16SmW
mmmjycJHVmueCWrnjBbbMi8LqQkkG/q6ck9aj+ZWFE/5iyGo9RV1XxB2b64itOSRTbObFi6PZggn
0Zvv7VkR9yPeRZlNLDuTkjhd8IuVy32vwpxHQOgrIkLBddR5nPMmzSTz7rjn64yb+Mr/Wu02qe9Z
fQeSTVs2PrBR7vprO1veoLjiTBTUVR58rd316MjlHWtbqfBnzOgwdGg21VWit5SwKrt2s9fZc2hL
7Tp+kdZyatILHkm9cusY4I2KAYZ+X2+MB4mYZLB37NLGBCsnq9vScWrASjPPsVK0PhtCaN5ZeqLd
NvnmrPNrV+G263ZKtH8priJvnN5y49TvQ1ZF0Me2qb5TiNYOD1p5V9Obrr2bDfnLO472MT9V3Hjy
fOjSbW+dxC23I+oLGSgD76P4S1D2JC5qnRvI21I4FBl21Z5AnE7jlJY/Bccq8wqZm8QzwRVqJ5sc
iXRU062HXRLvM2ljvjzNcJuEdBInlBgQIAHTVFXgS6IZ/4zvCId4NkX5kaIpU7Y8bkN1jCyvIoeK
k4BWB2sleV9jMizdG2zOpYsR73PDi6CuO2AlocIkGeisQ9KOvgZub6dL4TE1p6sAGaO99dz1LC6h
JZkbNG6bpOO+8fPiwzD8UL6/CEtoCF9cJ8SiSbrfVhct2MoT1s+XqGAFvK5r4ZlL1ltxmUxbgQeH
HaZii6RPYdHHnA2MCAlx9k0dizovTreldYKiP+w681ZK+6JzrJzlgRcu+4jTYteWTFdZne4iUcgS
/8CrxO3C/A5C7fIiOrp3LSzK2J2zjgAj2lQKCx8fvkE6eiNq0R6x5uhRyWGBNhmrufvIcWHBhWGb
5+gURfTf4NGZB8lgFraN6FuQpIhxbQg9yHAs/VA64u7x7zD/kUUqN/syADs8QLsVZPBLMo8TXwrt
ErIn9LktF4+PU/9t9s7cR0bPUdQUPxYZlK4O9ypNopk0aFjWlldCZJyAxldgfbHh6Pqt724U9bl2
qbSGvoVxsDCsBs+Y9q1+CPWnaJwhBA8oIzR/Lj3ejuwxGJ2jZDUHDxZ7M+4WpmcQAFgd+vFppZ/N
mzifeuEQK1tJPCbGNX5tReGYkJ0sOhEmuPpR6I9StdVQp9AAYhnO6PkT71TbcHjY49ZJInepMQhi
quPESqLYBfouF7ZV9RaKnhU/ipDig7nUYBGfjakQ3n3hoU0eAt3+PN7y8RaXvyPi00Kq7IOa/5Xt
Nl+64jBaJ+OOEGnF9EXh/II6iz6VnAEiHXYkN07WsW9sqEpl65KdGcEalJVDFzmq4sNfipwAm3Hl
VA2YslQVg6ckzmdD7A5aolyqrWQcYpypyACjj34NJ6J3chUBB7R+r21ulG4WrtYLSvv4R7is9d8J
AV7GAQ1aM2cHJfdbChZ1EUZYYVeSF2wRk+PJh+sMn+kgo5hAJOLMr+ONQaAV2/yKFTE5J+wisFW+
5cKH1MI587j9JoWW5fKasKLdC5ab9GRoueRGShiemMHzJR4kVtXpdkAmywTWae+tdShm3+ifFkCf
VbE0tYv5oCbbQvaEaBf86dLkRaZwMHHCTK7ltBOjAy9jwGLWugnyXhmewgTPw31TxS29yNzY3Itz
fZG0X41FhG9m2JruUwtpjUtNNswrCZtiDPt9T5EpVdBUKCqIbZ0md2WMGHK8Mo0ZRL/mYN0SjGwR
tqDZSWuD+FJU5f/OIr723G0pzfCd0skjdrWqwL/o/h4s4xrjKQVwcmwp5rzAuMwF4AjYSlI0E36Q
/PWpGb7J4F+iY1jB2mGOZQ5m1DNC/iL6Pn+KPrJHkZy0F2WjaQp4CUFKfnS5/gQSaxjsZhdyiMKe
HVYhbFH8+FObju+OrACuTcTenLm+UxwFFgraTFZzzWXAKeG1L5qvBHATL3oQucXQXmP7aFcWQWxO
mb/jGWwkpzo5GeL3Sz+bbMhwb2OxVgJK9fO1ysONLvyWOsBo5QbJ2zSQdgI3Id7Ou0BGws2DlWf3
keZiOIzdUTA+NdSZxgkdD7h/g4gplU+9jp+T/1IvA0o1c1mjhNcBJ5DQDVnvFXeLF0rw9eSS9F6F
gug5JExZ2XuDwVpLuiwLdFHL3DKcL3mE+WqP7ELrhY/WN7cFWyZlyz54gkulCQ+pe3aXGkgWrHnO
Tkn3XAaaRACog28g7zo8/v+m8JaV3gj+Ms6/tEt54CCdo5nLiW0P76hMpGyvLGYuV03dm+UuVLdc
iCJ+Z6KfMhSGB3BRZqZlXCs1XI8cjDxZ3CNXqfprUa6X7uuk1mx6oZjXwQLNzQSoqaj9XQ4QEVNo
ai1HR7e2DL82vJESYxrMq0vW3XHS2cthaswSYrROrH6UU2Kt8pEgoWuvXGPr2Q+uXDnocQOuCCX2
I0n2mrQ3ANyUvY6kyM7DmGUIYen6VseSJlO+9PwazRhjFiywlWeF3wwbEDhu7Ieh1nDYBSbd6jtE
2Gb9qvda44aQzlkZXufwTUgcpabbdTrrTYvvc2Hr8rHs3prAy1RX7XxYD33lMgNJvSNGW72ENuyx
Xkd2CBwaKm6L9gXo9qv8ACCpb8Ssl5s8RXoAUfCNrYL2zfq+0Dfswvt799+zb8A6at0E0gu7F4qm
keAOqHsZKLzEGEU3qGI7E3x3Fn6h0lb9X47Oa7lxK4uiX4Qq5PBKIhJgEpVfUEqNRCLnr/eCa1xT
4x5brRaBe8/ZMSOYdUBLNIjFX3UY5T1wBKvzYl5YRkBHFkhPgpcvAMkoRvg4SmwNwH2I5VtCoDaE
g26EkXdUPabHVLsA1GjdB+fNmLAxeMJ0G0DhoD8nOf56JNOnmZCCCTzbqR8VuvWU+jDVCDflGfmk
Oo/oIAX5Hb3g0yB/WOrTCphLjMA0vmiPD2WGIP7HL/EkgFUy3YCNTBVtt9c7cVLQxNJ1hjywgLaH
uMQ/kB7vy9vdCnh90BTKVVhzFpWkSQnKq0UUM5NZ7yJ82OYfkSRC4iqAtciRhh+Fwjb3ApYO+ZCg
nAeCPKvpgTYBTTveiVdlOO1CjHbFdEUcNc0Hk/7Ax/tjDlg1QLZK0a5SfzIcWY/K8bXcCAL8XVPU
TpEqn1LjubcuiuFqtIn80gLC1O0JiNXj52q+klf7nW9pR7UzDmxGW/hFAnONN0QFFA+tnNXtoIgB
0S3x4D26moi4FyqCrSzA815qhxz8oPaGEd/v912jUdgvaERHE8FSC1dXnVX9XVH+dJ398isleUIg
5OAINqUtWKheugcLht0jTrWcVvVn88q5Jyo3sX7RjQjJLsbVR8GP9KlaKMh20vqQ5s+CSJaMj6ZZ
Z4CaD2Lsj6mLZH9leyROHtQAfE/ninX5/B5iMMYHNQ/m+Y15c+kjvgfWQmlmyjguMqvOie1AlA7T
GmTJcXoA1TgUcVrIf8vEw0iD/Yj305YVNo1zPgU9J7CoHWPL7gikK23AU5pwqsUk/52I1omOMfRM
coO6MpSHyOp8qN5uiNLtSnagtHUJOZ/7oJGk9dvW71iLmdpAYxR224MqX836MlKxMdK5s2HSaexp
7dHsv80GlLZbA2VOET4G9zkE0bq0zXGQtsvXvFbyc8eX6g6G4c3CNYeaNUwILS07rVBDSnPt4FWn
h9817mC8adMps0IO1QEjn/CSjdHQnJg/2PfU+CQWuGejkZjLbJ8zz1GCIfnuPBwegtNRJTyF9xil
tYfJswJdadM1GMGWmeXBZAp9/SlK87WX4XKle3b4FIkEVeBbWaPRGIineXwXCBJboYZRKCyNO5q/
XRNB0CDWlYjuWiLFIH2LMo7wgTw6fq21c8KNWD0hZ5hk16odpDDLeH3MHv8jyS811YLdbZ44tjlS
rOLZUs9DcstQq6W/aFan8Tg/3scJxoBtnXZQZD1G6y2Zr2vutla1fm+dgQ/REIz1NY+Z8jibITdL
ebUN9akavia8AoozCp4pkynur9lpUj914yqWwSyFZeITcriwS+ucxayGDiq57K+ZF0+02GGL/lv+
imWvJ4d9iB79z3L3JeEMM4QooJo2uZBhulN/vivMNQc99nULjrd6aXj6c9cFvlVidg4iPL1ZRavF
yeF1d19LvO5/oCNPHQ1ZDsuQELWIKdfyhTmnz0I5+TBUG1cMuYenon1LmTa0i6JHm6Qgr5A5o6fk
XRO32Jn+UhhrhOtCWgm2Qfuun1IcEMbRSqI2DdfuOHbXOue1fOx6uEQte2IqZIvHgCFy9aUfBV7h
eARhTv9GGEBgD1kJl7uXN+eEko/+W9Poik62BZO57B57q2Dri5cvv8P0oRXPEh/ShpIIIQvLer8u
yUFDHQTmX0aLGFoPIPNLEvvzfC5jqjfssnUb6FWJ+jKQervVj2Nz2FRgtQebWGRHnWAlDuZ1eVut
F61zUoLDnJJ35/Gvz17k4mYgII6nT3IUyincNIfA7XGUiDUds6S6qATpdPrOvpt+i1gGsZDgZMQX
oVZS+YfBkLxH41w7oTgOpnhZUWsrh1hwDPE0FFxQfFrEAHNfzJtroaDsG74u95Cs87ccbhuqQMOd
5vPFBU6bg34/QCpW6bEqnQGJAllgAEX/SzGxcsd8qaZhhGoQt/vDfJKKfxK0Wm+FWYoMMQs160Ov
oFGywklBtQ3YG+su+0n8ahRXQ3qphE3aVK6feV9x8MSwARqLhYEMI5J1X+l/S+Nq9ue0cOXZLvWt
iw6uOv4fxloio7kZaN4eUG7K/V88wWNmUZqdxeSgTx8zhTLiLW/8rbpv/c0I9iOpBEcawchihNSe
wWX6A0CBxFQYfzFt6mEdNcShrhJef/KNpv9xEf9BEegE4y8Gw/Aik1lmqwbNUT6+YZ2MI9lcSB7s
RGJmyf7JJJnFCrb7jhsEwPkxPeWsS5L+lSAz7LIDXP5QeH3LmBsOVdRKEJEQAakBaA+wi746QxdX
8EkTzH406qOB1bNHaVOiBZMcKLN9rd7yBev3wcKThVOtOzf9qQdTenCnBZbhVQ9H41Ek2sjaT0+A
gNl8TKwIA0I3OagcH/cAnqTr3AeFJouzxmyEtrj1p4lXreERJ0G5JtePy1/BxP5doRyLSairuHji
xzezYGk+6e1vCu/GbgZWsY5exjD3iO40P7V/cffKfGsMKIreAYlSNarrc1WFfX84CtjeGZ3cKgu6
NrqXUUNMXecXA1nN2FeM97ptD9WyrYRJ/9xZgD6oIknz1HrMsOf47ncW5QDvqXhDBysJL2aCASXS
kIY3b2V/UsdAzL27GohKiP3gLpz74kWPTwaxb0MEUrUkz4bprwra3HChRFf29RkD0vPSHaT1ODU+
lkueaAZYDHKMQVYFfR7VZO9o7LnHZj1IFvJJ30x9jQhK/W1QNrYEFK7n3UmxguOEJhAJGxp6tENm
3lTZnzMstP5SHZq3MX7q+MOaVmgNPj0YJgjPQjzxdTQ4U/zER4fQ9vAJdm/6seg3JkJiYJOLhHO2
XU8q6Q0x+P/PyFyQDZGOEnF1x4XiNK9IXEgqsH1gTV4UBKKo5Zo0QHIKDNNIwbrlD3pxfKpYYO5U
2zkIiAEK1ul1Uk+NEWGGLMvAUAIpO/MrCO0hoSTdy9Fy8ZgWX2PMwH8crL0AXYxgKEgW/NU+w0yb
AIJuCPA8MeEcKtTPuZ+zW8sHLomiwVMHYkc2lNtVPCtu/7iiKq1Gp5g9vYzEPMR2kpbH7jMGlu88
9naYyXgJssqeTHcQv7ucoqtIMqLEdLPUBTJuSdznwh+8DHJ1tvuJmuUAjayShPCABoIIGE4spYFi
+Mvq3+UoXdy2A2P0Hq0rknkGbBDjv3TXJZzUqwiYOaLHmzHChIpwnDf0wYspktt+Xn7JmkZUEVWM
O61y+62H3Cnna1kS4AFQfVVhcfj4mlUJclvQPrF2wULQjDPEr49PiHdeLWxrVuoxleUWQxurIjcx
7Om5ocvYvE76p5V79DtOw4lCGwKayWnsxfJYlvTr8k6LQwQNNdw3yna5H8rVXQcP+RXU0nIwe7te
n4Q2VMgh1oejVPrSHKlodwf8LDvcdvSCOsbgIfpK1jP3SFL/Kmw4zfQypl+6fI2bV8oeZ41z4jAm
IaNSprvS8I52ralPsuaivU6TkJ8OOE+a8cxHNf1WRDw9wGXP0/KScd2TMq2gRnWzu4M2JMbzxbcj
7FwIUmjSXD922lte+9n0YRLKHdNRUPpixooWSm0kEie3fBbzTWhcVgP2C42Yg5Qt4GptlOcZC5/C
+Y/ZjujVxq4yNmVfqH01vdXV+9R+kexRswv3rhurV3MOoAAgZniKgUylNdSKyF1N+AOnRqYhesWA
VG94LsE3xpL4TPlC+yYSSg0VazrTEJHJyVfSTqNfT89FHmMzWNgWqNIcS/OYkVq5Ohwv+eqyUrFJ
6cv+8U9WihelOFta4M7yU8HZTGZK5gnjtkDff4dXu/0p+PjpWCGd2YiG4aSoJ5uY6Fjh1sw5MRsg
j0ch88pM0os64uKqDDRBSyn9u5sBohIadJr8OFlgMy5SHUvdo5wHskKqaGKDBaBdQDSdarEVEvoT
u7JOfXPsK64KOxaPExWJ643ZDyHLiGQlCdvkRKyQwJOlu4CjWnIqB5+vv6QBcvgBcHZyJ8VFKqH3
bqN4PExoc1gviruv9tEU34b61FpeD76OjPQVK1emuBg7MitatFNuMWI8ySNCXo/SAgzWyDanKUTq
XMhRrYXQuv64YIY4rTJKiuwy589iTlvJP8yTprz9xjWNr3zfArbcn7v+uyjP04ryFbQ2UJpjO0P+
eIiDFJOz1eNFG4mw/IIlxkJQprY9Y6omHIdeXWoeay/Hv/CioN5JheGQT/t7zmp1aJTAVHn3KRIA
g0Lgr4loSpFAKA+TmXSqIsn8wVwB2a8AG8wrqoRIXCCs3ueWAx5Q3XItZJgCCIqNbaukEyDX/lVD
pKJR0P4kwguNOSTppaH0B4KXUokt1B6PJnn9+0E9isq54M1tQ2M4Plb7Pu9F41DeWcR5Jyicrn5B
no1ury4ABR6ylPv9Gf8bkxvbJxSHZSABgfs96KvPZ87lWysRAAqSPqu7xujnWfaIWMa6y4Sd24h3
iTenPqECFsbuZLpG5kFkiyr2pYjHDWROVd2q5dM8CJ1d8FagrwAEpKYg4R84MD8CDin88eAeduxA
aPK2CQMVh6Uj2nVFdZOzbGJhWkG2Q04N1sSvE+7E1XDgQfT5ZzDd3vhWzTgqVTZFWrwMFjuFpytv
rmpnfdyHhukH9a5I6bYDCNNlwTr4xuRds5X8Jy5cgLee6doD2pfQtnIXRyi+chw6OAY3EZETn5Ab
Tf/G0kKzmMjI8UClVhKuH/rXOsPZXRmhQCBzwR3hnYSDSt8sVh8yYJf3PuckPKz65Q5yRSXE2jRB
TS8WmzKToSOZLn4KnWwDANkNENy1v4jXiq/kASvF+sD3Sn5q0ALCKMLPQL0BSaboR3/B0WZcxTWO
aP0gssgRvL7JB7XuuAzfunRUa+SIqPCrypnJdF3tNt8TYCwnyFWGAN8OhjVcnUQauQgCkXzOydP9
jpwAVMRnfFLlYz9TUJ649/mCpUVAN3u/DtI76tL5G3MPia+4F+lCuLMrJ5YvtT8DvUEgA4uPNV0v
ab44z/l5c3NlgNkEMXhAeagmIfkcQ37l80AnYb0ndIcDe0pHRbwIMSq1a3b3SbXKVuqDQXPZP5FF
Yn3vEfZSqRllkv9A64nID339j363tYacDvth2WZppzJqw6PCCVtsrDYsFw5a/R+6H4FSchoua2fF
TyWF9Mroh1IKreeJYGyF5GzefnUl8IvSRL9+RIYMy0Ccbwj32CIgEPx8htRmIDnVpMwrMqDPUanO
7FgSuTeEBjO6/rLr0oS0AymrFvwi0SpSKOUQDm82DgniJOLr3wSZti/EwC/IJWBT1PYi9q6IbQF+
CdiKrI7EHe4OO2FR4AlMidfx8wbrq6fcj/0SVdTzEWjfhSjyKOEEbMDG1wWMCbBSJqoqnGyyNyoR
Vww/b/mru/LSa5U/QtsXkKTweNSQ00e8Y+RLRA/2IS/dXLkwlZrZX62fTcVt+4AhGIdc9dqleAch
UvbTDI/JWQihSQYJpQNBtZ7FnmTR16VECXACBk1pKOwRrwfZw2nfSSu1aoYH9V+8KESLIUwFDTGf
TSqBzYjFCpk2QCDvv5I4qMMIM+RfwdEA1qW1QUZuNXy33awOlgiq0DaEiylsB5GFvwuWbVQdpGCF
uZ8BsHOa/iIN9bx0sZabSdsq7gzZ1kkPfr9TF0nQQZkD3mzQrqJFg3a17i+PxeZ8BsUhuJC1vEX9
W+CkJHYrmLD2E98u7Y0384/7UkdbgUeQ8GjWNx0/8V6hhJtOkZoHnpLeQ56Hg37o2ftJnhgIxUS8
T2yS+pRV9wsUAGEKNorUYj1jAEHRYe5b9qV033RuAzvMA83yAtlPTApehL2iQ7NJe6jDC6JUIvOK
1dcfYY3FktSXu90VB3bNNgmnp2oO8jXSURYQuiG7ChG8yOAFnNyUGkBqBewCKzMudzcauAe8n9fI
gcqGZzAunyE2x/aZaS8XzjL9R5YVtKsr1idroVvVMTjdDF+XPAgbqArRtFG1wrbrun0nMOTEAJ9g
9UN7Lzo59/LsZtn9OiWS22+2zXjH2I3wVuzc9IPb0xQpyPXH5ATI7JjYPXTuJEaLAEFICWNTBmLq
9pu5EB3PmehXFKGeAciB0kxx+YtzqcqO4+PT7nvwZDcFckfGhlGcdxnKUbBn5r3cXaugAHjCaszE
bywu15JgeMgBYoBMvDhomd7Xhu+dbGm0195e7m6KHBoFclYaGFuoewTacqzbNRNgTKJYoBUunxnP
BjHGFVcuTQrHDHiF6EUEgS05PuFKilzncGuiOUo7/lWifmxgAwbwcuHJdk32aQBXMahEPxWpfHUR
LGKSL8u9RCdNbSMJrG73JT+JDlA9IkaTNkTSAbI7Rr2DMboZkSqZwwTJOuTpHKjkWCOZoOichqjC
L/tDIkCRbr89rUse+16WvOvNa6tGD5rketfkpoMjMHA3++D/5os+qz992wT37DOdqcOLSAyAep+I
eiDtEcPX4lrrRaOOUg+JVkWjQbsvtMYd6RxMKjfIQwPmAYNmoEEwo1MHjVQcR5lFCMvzwLsNWlgc
W+VkTxLGKWHJcWEIBFZj5sSJRPSUqF0QSII68SPrJhuVcCE5G1RJFLmGw5uI+CJOuFzBvawcqLOx
frtq+ttCu4Z+eZ4O8lc+cH+BUng6ceAIGyhNE9w540+7XwjAFZEC7xCmcserD6+hR0Nk6bJpldHV
QKqjRSBxGVxOZGAixUkPFsWrH1iIn5r+mx2YkXHZIO8fXimgbNRM0x3PJwJ9yilOJrmZ4x9fUkX3
Wj/nKqf7PuGcn/vkTo8Wwm9RdIasD6d02UsrC5s6F6VLouVM4Nj9h3H8gVgPMSafgYTdQ/HLGxBU
/gDN9rjdeB/SxybDdRMcMwTJzdEq+ORpPhGI+QXzCzAHikQkymA6KJnnwIVe4uPBaDT+ADPJLPHD
DjJN/4OUSbUAGq29WSGeUfW1Om0PJdXvWLo2cys1qrvxjaAY/+GzULrJl3KbYRmZOOjiwps8uoV+
ZDqTM3chXYeZEARLoBeCqW7PYjkTY4YrYLUVnMPdvvHniyWi0N0h0obda10SLUMx0elM6hJvwSbL
hs45a8viQXyEMZJOIxh4snGGYe7BREOq+JHghbD6Fnztxt+izsXfsfI948jbhH39b/4BD8HPiPcP
JxNUqdIGm/3qJn3AZM8vibS7kU4Nlshf9HVIuFqJuEB0C/gbq8jrKwUtoN4XNq4LyOo17PbD58Qu
vGtvzGlZ2D8Pr3jdfho/Z9bgpN3a6tj11RHTKY75wm1O5QUA404QBFxZFF+1xJkc/YDWwxVOscR8
siu8zFM+yUdCX1t/k7mE5M1g3NjR/RnhMHDLn+VJIT3jZ/OHoU7+WCWXMQYkl3wN7tmifyq4Ndgv
TC8+Pl5VjA+YqRCJ+TTEyU5cu6Ajx9IfQFw+lo/0PL2Y/CYh0VPUSlzlY0kG075yrLPxY90Q/GT/
Us+4ZC5kR/x/Cx9NfbLpMpTsVorTd9WrDX6OKgIslV2YbYmWh3eyS47dH2oRdvZZ9REc1m7hd19g
IMNhvRSI9Ums+jAXuzNwA+ylYBiphJMeASZxP8OP3jzx3KmvPfoRv7jmZ3Lgc9Y+qqPx0+/qN/qb
44CJh7SEB5qWOVi+UDTZfIRv6gXdqOVkjhUiAkLgOTitbZUu2AGJ82ircPYjm3Dkf4Di43Ao7eZI
/hAaWCO8X4pXIO/4SO0OXocdg0mrHRW//oXhTUgYqnfjRX5xeQMcRge/OMYXjlu3dhNHvZAEfMmI
LN5Nf+mP+IJRgEnie/jDwYSLcguZxDt4xWbjZr7sUHboYN2aPqp8ByQZtWHlSX7nTUfgl+/8TJFb
QFHysXoZ+JXmqDwRounGZ2p6LlmQecBY3njj4f7VfpplB6n+fG2+Y3Gv8Ur+XymlXebz8vT4Jt0d
0xtaflCDd9NBJcfy8Re/3f2esiTlI33hbeInw79Y+fgQtff+olKNyjcrHrMQlCSy6wAVnz2E8psQ
CJH1rJ+GcOI/xW3x4xNTP4vRmpH/csNHd+ZD8+sgeSpOkksz2yG7kurnKvZwSsIVQyBSi6f8ozm1
wVE48y7GV4QJl/l/Y1Jzak7dibdk4F8WbhDzqOziz/glfnkVdQtPzzYmx8W18PmEyHlp/nBY8ACu
jLzc4pqD5iFmbSY7xeXV0Lcss2ewk1ne552XTmSlkTsHnhTgJMO+b5I9K+2nr+SLdbZath8TQbeM
ubSgVTwvkssOajbeKLBzcuE8Mq41oik0C+LnYHIl4mCIX5Uk4sDKH2cUT58L8g385KQvVHh53RGu
pSbXEwsSnCQOfFIEgPuY5vm1BOJicrBLCW+ItZAbaiHqqce1vKFVQdmtXkzgJB6lilTDhV6fVwAk
fEVz58xtgIljzh2qDI2P5A1fBSzrJB369Ala2KAdgCuaig45QqiK0TDijisJDap27vqOoxPJxivr
Prvrah1ScomMnfZMyg3uelN+tRYE8mWyEk1hbK6ZhxJNDJk6iL2Rtii6qAQtvkdFndyifdChJ2Dm
nGscEEr+1kl7cpexBRRkbFAf+0Tqom+FRYjqyCmDAeHHLv6HPRbBLRKjI/JYH2egT3aJj8U9XE7y
q/h6/62epi/u0uNyfbzBLNC6Nm13/e7+p2HeTjazz9anBoUHtkpqhkvDrlYd++j+LB7696l/SsKO
gK+n9DmN9KfyWKC364SK5AGAPDN7ribl4cvSdOuH4V0pKt1JM+jJrBFudUKlV8Zh+9HfiEPjfGuf
ixCBFEfabEOgc46Jim+i0kSuuiIlDntGvED5WX8tw0m9OppOm0xgq0SPn2HBOb2ItUEL1zzZHM/9
D2MyUEV3oH7ijNGISAvj+3HgeHgV4jMas9zC/bDrMbU55ge+VA+t3NP8LlE7ju0sAzLeW+f+Pf5c
Fgc3yJZ+gsZuZYMN7s91VOL1x2C72MM3kpzP5d8cDUDqOxwj9Rnv/m6VqEalF9cGnUYzlr7A/3Kl
UpeX1AcBBf4fEXpvjd+/p1GjyQTCmGTKjB80bkGlyzvey69wsxPvWa+6r/jYHbBDYNL0q5sakYoV
LE1s44w8yX9jILlUGX1Pb+VRfEPe/ZOoJj5uHqOHvt4yEBGSEKmVnnBvLOsMPJPxIccz8RqSROav
qB6slvqD9P4z1ilBODq+w0ovklPcNFBqXUEd6Iv5EI613klukolvoFSF9NI3n4350VWUQ3IC7HOJ
smYHSerEC8Paxe9BuApyb48PFKin1PZz62TUp/6U1g7PUL4AxpKSctA2TOOUN9iykWOjjyNf9GCk
L8SjQ7QpGXL+88A5S9o7LiDThtwuUCGmFLvtoV14XsVwwuqjbVXEJCybDgDaSA0kUYZlBLxIxq4k
hjVzhErQXIheY4Yqu8OJLY+0PvE698J7A8hZVaXl51JIHhOBqhZXidRZXy12D4y+imJbtYxag/Wh
ShXcVKhXY2k61Jr2xhQ0VRe8USMPh7Fn3FIXbsj9OB+a4YI/jibFHn/xr7ilou2vqkz0U9qW3wuC
Mya5ZdWnE2MbqRJYfi54MBERkQJO1dPVeHzCfrTLTVSeE/W5HL2ZP/aKS0z0qw1CZL52HtTGOkA6
mLR0HGJ5lOihVGOW1Z74QWNq2bCE+jUrCKm8oTupE0/AHsROZM23eT0BC8XVpVuPLFkawSnafsz5
SXkVxyblR6Rd84BvFz8YAEx3HfsFc+TjzZoOY+lSSIFCfixO/eSIOivTrjuvZOJU+85yFzQb6xNP
SW2zBI50i3J8ceb/4KeJlajWXSwVuhoVj0hIA/zdY+ajLAQxUoxIBU8ajlCfAv5QUAGtdDtclg33
hhOTsLl1yDrx3vpt3qq3lKYy1U5imxwEaFq9g+U8JxqL4RgA9g08FgLHBeeG7IuyLxNIN6jMsWdW
IJ1sA+1IJBjmuMOdZmsi6zedh01r5UWVXxLrWbQ+TCan5VBkKER25PDuQEzT8UNR3pT8NOBJLauI
FRUKl/HdEvwVc5p2WobQmo+xGEn0dm1MPZlZbqf6L8M5ocVmwjF/RbRJgtQCqkfirB6BtxLrqMIB
athAwCGIfsHVxrEcPLQLZNa/oQua7liqh/Ee3BV04h4Fcs1zZ+JBPFvKR95cBD2cS28m0+7hlKQI
FscCjxzt6KQIQvz9kAqQY9Z7y7Dk8QiCOhs3frJFTiJatI5XLq30t1VuEL7ERcovWn7JzGszQjv4
WvE9j89GBih5GfqTyQic/FK0YQzPVMfAjrNnF6pP4PVYhCL8Ph1+TK4sRAsd0FEjn4QHtKSvcBCf
kl+0n9uybKuJbYIHko9lzWdFiLL6uSvPBQkk3RP9NluXN9hzQtbX/97O/AKPyOOJm3SH6b2uDzGB
grzHbjKTIBaSmNVX4SxcGkJjKBkMwFNX9AsQdGQNgfpRHo+x9a0/AucaR/X8wHFn/nUJ9txXuToK
hAWhb3t4hOIaJfEHXkHNihRpIhi0PVFvQ/LUISv9bkGE53ZayKqvyaRTdEwudOZEyamjwaTYTizs
/hxjLGnMdNW+cZv6zMdDfd9ohChme5NG+VBfXXV125M5bs1oC1eASy6c3R7TP+kiFsc8Ow3l65AF
Zv+iE4HG41od+HFTu2POUaxf7y/30UHDY54anEtbZxtJu1v3H10LDzcGXnLmo/DBWzONr335xebQ
knRG9NTWvbrrj3DnJ3IVGozrc0hr+7+i3lFuVOvk3CBapXKJh6aoz/WXaQbkB5nvU/C4ETBzWjiJ
ObHe9WPlkBu4Y7nbEdhwolAu1f9PlQZo/F1u80vHplrZBsUP+9qbOV0JUU7ckfGNxZV3V3FwshmA
uqS1TY5RkGfs1GhlCqSgu63eaUV2tRTHR6dXrkrpTLfQjkWoB2bjffe8oCJCRAK0yh1fTrvG1+yZ
T5azl8HwCeHcQWFzZfBF80sCL+nr8kUUUkBCa8rtdVJ+70e9EQRHqojWVMRTz2lMt17nAArccSwo
T3P7vtbXAY2qwDbJpk6fIVlHKENWvwRD0H4y+Yrrp2Hj2gH9AQy17LJIhPHo0WFNNPUeuhIxD5Mj
4NOWi5Dux/eWniR5L8eMhbyWoFDTJktn1AUeviMOVd2HilkJ/Y1D+tYjOz6ak2V5SLdBH5m7BVp/
eclJ9vTIH1UrossOKhExgOSthx8P8vXhI4pY/hE8iLAByYIhXaQFx9Jm3TO/ttiB88pehjzRJXlP
ZYI/cLGGskbEuluRWBRvzgEgB5uxLwfaQ+XGxEhGty9tobEag/AjIffgEF8VGRcoE037s4w2wLbg
gz3EqgthhZyW/+bPwfTMzN596Q9bPcAwnozb+M4fHcqrJCqTVl00zqhsI+NX+UA2RnTsjr7uSd1L
L+m1uOVHJaB8FnU2xzt7FIsujtgdZvRyuoo1gqIzp3tn0J1zYtluZy8l7YEUFyJmLpPkwFmoKEjj
sEGKbdnSRfnf4876VYNPojLfJe8ZfWFqqJu7GEERuxHIyyf6oylYX+Tv4ibzFnnNmYZMgROOCtWt
GVT95hY8zqfqcn8S/vGYNUHBOo9jj8ei93nh+QorgrTZtSp0SXvKhy3ZpZLZqECjiIe05+S2vBUl
Mvv9wIX0xkDOBeIX0FtP1ZtGgjTAbHXgT7vxeETbjZCJm/XemFDU/SlUdLOd8s1V2zXuy0gyiTKM
9wCy6v/jPSJNbkohD/lNhI92clCdlweS/lmK+t0t/2QtEAJSm9Xv/m+rJP7ExOjgaLxxySuv43X+
YrJfaAv9RxHoE/GnkmnzOlfYhUkaAgPg9wJXQkHidn0oJMQEEavqlLiZyXws7Gl0+dbLT77+tf+j
qYhDiD9l9haTTkTrAqrXJshWn/VzMuDUowWmmskjx1INlsJ/1e/lj3YTr+UPMybQ27be/sMyCOjN
pNIdtCD1Opi+7SunU5AOW2pB/sKPasKDQMieZQu/vGAIgSSKbfcoZTlIGGDRmbO/swZtDxdZEcQd
oJWKbcMgnxG0mE/H1xvifJ2ccYZfYYn5fYRpNF2LV+knx65+5cFGw65piB6cxCCNZGft6mcQM524
ZxJ+mL+QAUKB7HjgiQHNa0SIv0yXzK18QxDQLMuw3zbhyxQt08e8VSqPR/w7hAp9N6bLYMW0BloF
UcDxK+Ly4mj9bYDwuGtMonIZaogdfDbxyLOcetmbRiIcYtGzXAPSn7BYK4Mj8VzRqsg3g7LpR/xs
kydeTX6M5jF5lU/rha/iYMdyluB+uj+lTz1A4eLWNl2RSLgpMaJwgNgsMh/3RWsTdoa55P5UHso/
CzXATntRU9tI2eFP3J61tmVmptyIaD7Ja2Jb+QHK1NG+bbSbs3DtEU3Zeq1Jn+Uu/t6eIxI2mUPR
j+B/TZGnHZT+LOWnefaEy3TLQ/KNCF6r3gfBxehu/KNPtSWt849XkQetEvbzkTPjsYSYJLgZ0uaC
+9+SaYf1MxJA6JHkieG5HaZwTv8Y1zsf+l3JkJ06k+EWYHsCpokjR6Ba/8hbpNwOex4ggPKTttfV
rROMLcIF4nvTRBM8jE2Zm7jxShWqBZfPdYhDIIG4d+GvZLrpaDgzvcYAUcZ7TdiSi3DLgm0sSRXd
01yMzN76l1Yeax/xOjvzrYJZRILQ3717VdrU/dAAx7q80tnSYsxEEhRo5B8gN+HmvROnRVpxKIDI
0PdV/FKHRNExTSA8wiowyMNfZH80XjNS2nmniOsa3EIJHsOf1DE4A5d61K+MEOgxv5cn8fCIdvPB
gv+Tgvhxsak7MGm9DJrptS0YD/a66SaoX9Wgp6OaY4ww19HhDb/TKEXqyQdIg44yK8OYixgmiqsD
/w9fO+HektkuHJkA5Clo1bcu/dDj/T/knSoWFMtl/IzN52p9MuNwITg/91SUSoNb6YdEPywdXXeh
kYfN46jqx6IKwBn42GeZn2lQ9ft4dO9JEA+4/3aUejcEvL0SgYyeUsgPlF4ZpU0eAkHuxNoSmopQ
CqoEbEGUCJlhHSAawq5wCtFP2fCm0mIQMaYyiFrFrnytPtaX9f8fBqwL2WwLqSrCdkXNRC5wW6cE
VYBdI3WB09+62QuBcQ/5ciSLUW452zNKjDjyIXIaR0JH9qtxMv5o22PZKKqDMfhotxvm8seTpZzi
ut3ZJY/8/Viz1PbniRqBIoxNTJS+QfgKIu7aSRTEZi77H+oS1mdCGJAPzwBRVyxLbYPbEAzARuAu
o6tjECEFRbctgIF+xyQPJPSLEQ9yoDPcLA7xqPK0ZCsSWP/upcshRfk6H3oqrFn1SKbYOiltldCz
wokVvx99S0D+E+TjEfOvlP2YXDnxAy4Z67HDxwc8YFb2f4yd147kWnqlX+WgroctctMPdPoiwzNM
hk13Q6QlN713Tz9flFrSnNZAGqDR6OqszMqIIDd/s9a3wnyJJbc0VlwkPGD4Qaxq+o6F5QPnQ9+s
SL1lH5UHC4ftA60n0AmYMPmaWTcLp6nC97VhlcH5CZ6FyrIVsHYQGD1byhy6nzatkmnlu0s7PwsU
T9wgwDQUJk/zwV20QILjA50dmi/0XgawdljwypbrnPdeHZBRQJ45ESEp0J5G2wJ/QY78HCncY6Ws
yDXMsQhocwq/Tt6U4KxVdCT8ZFpcqCu08fg1Nmh2cgPXhKfTiLYHmy4RZTj4TioraP/pivk5K3Zu
wHv9AQ77dztG/WOxFgKXIGhTVuxuEw563rFoJbslN3u1pxTRRq8uPDprmt4EJUy85f23GOuFIV76
kwmj3Nqn1mMxnqBTE3teOw99weRg18ByzNe1SY+0k8416aB27wIqm3tNsZDcYrTKU7Yr5DF3ljxx
SxxYEO4Urvl8L8Y1E7MuZNnjNfAssltK7obcRgg5Am8iB6KZ1xwhzjV2r5HgUj3lLf35c6lwwm9V
4IA+AJZmO9qeYh2VkZiEGdE/IvfiZF9hvGRJYMOfPaa0nhK+1x0pDVB3zpvoHnmMh+Y8Sg7ZeNWh
N3bRT6moXz63QBOgjmkZxw0qVwNvBPcl4zP31MOJGDHAiWWfvQhrbwTA/5ydOZxUkAghD/OFqs4n
RIqfMR74xSSZfjpRexI50k3HIJLWWkTcJckaTROreoN5PxNJUPva2vo9k0JG0PfzbFxit0V3YCDf
GBdusBizLRtRX/OUaMf4hTJpXI75FhNQ0no6liHK4HoRMcux1hXY/JoYCERS2B0Ig19xdSFO4u1n
+yxwKdvriMl8yjsAZI9J9Q5KzhQuQuLM0W3Q9zhz3AZx/oMFpM22boz4ZIZYgql72AL2FhdXJc1v
QWanIhcCAhB+UDg/wSL/0TH/ARhie2rcv1e92wOpehZs3exs+ZUTIkOjlrGpqbeZebQMdCkzGzt/
wlG10R3yEZjvVHTFhyHfB2R+VHLrMPXW8j3RXs0rn7GR7G24J4scVGC0KII1hRVTaD6oImIMs2K9
CZiV0mWuv9obFjDhvnxmA7pubhwOKevcRXdTaTCHgZnJAzU46weUI/0AFHrCR5aj4hxqjHxNYTSr
aQre9CrwshXDQvIQ+QcR61M1+Yd+nT5eUrRdrC05W6YZFTrT0vIqls6yOxjb4TYgJ+KMu4UBvWew
admTEdhCQ8J4TISvtVzWHzyuXDJSxp0yR0rhXoN0n2DWBPYx76xjihCIDeIbGA96iOfmzUCm/UDu
bbtgBAZO97NhocCs/m0AG+TxW7jWA/ypJa0HJOViLcDHcVdB6FjiM4RTqnboL5cG7Qg/wCARgiHu
A8byFY8zB47t3fzCMydvvPvqQDmOXBwI1tCeONNcS7wSO2w1tzHRqzjj4Ekcp2bZV2xpH3iVdARR
+buXIDmGty05UDUUEiPi3P1OsnkF5Spe69WyYSbSI2W8+e3C5YPhjSNfqvXuiaox+LxMoXqjvsxH
nLWVcZhQP/uIL9xvi0yuh3QsvWkytmaXb8EW7OpA+fSjBn1HvTA1e+nn3RcC3GJjWPJNRu7Tl9Q5
Fh6FQSjkre2e3HZPFYA9n4wl9rYOXBDQ1DkLbvk4EXGA0abTtiWAA/suS6PLSyXuKgo6EucJz/AE
kTbQafI1zzJhIoN8n6KvckICtrLpxMxLZQSzYbhmMSXrweA4iWfVYaSGV1dCHOyKRPQjOU9EKvE7
wyWnrtRIJyFObmLnwYG8tEAa8AmlNxepfomQfxfY9FfQwxl3UROED/dBDQI8Y+62G9SIqvYOkqTz
oT82R6Xd6Ewu0oeRHlff8IIxLmjdJmOvEVKeMuUgKwq56gp0OxJUdgzxLFeYrCyltYlNBk97E9QX
OgKFO/reRlD43UWgGEnv1IGN4SyJYe7Xre2p45efr8sAm/4pcXcCek+9qtijynUnPY7GENhT5bFy
7ZkyP/ZQW3DN8XYN9wQJBjmkruAohIW0FiHJIY3X5Ae1uDqM8bOn0fW0aoujIQ/W2E9LkMW76bvS
ly2bUKHMbbmX/X12XA3XSRU7ICSk04Klpyyg1lkU8lDLa19enO5JgmRHIZXkO2ZfIt00xrEHgKpY
O/QaivwsDeKjmJzudDi2+LHUc51ck+xDIpVjlLqhtC5YoKOicU9l89xA9OiPHQkKk1dUM5P1pX+I
/ZvKkBVzBB7/z7xa9O2zI+Q5dvq9VjXPgwIKsQoYUdM8hnjJI978r0QtwjnDN1gnhEbo65ScG0Xb
4uLiWFMAu85a1kPDPPVh2JkLEs2HVX3hqUv03+Sew/R9gImBNZzmrSEIj1+XuBryVaadauB03aTl
Wp2e2PF0wz4E/oSeJ90a9/Q6hrRs8uyH+CJfqJJEuLDMBSdJXCP8uJPvgRowcnmMIpPODm70lJmQ
sy5BnD5ZRGcl6qWYhh7GfPqqSKSwpeGsdReCjJnggKcVrLPnIA2pGv2KA0FXqA5DtGN5RfSAQUuj
GChEKhaPXEvpS+HscMFFBSNHTtNhOZYvqjWySV8nT/Ren6g8x/boBt6wqg7yK1cQuiw6uimQhVsb
BY1JZY34oiIGxatAVKqx8RAhnhuKr3a4lBAl0cKSipYsXCQIeFJhtNfB4m6RIi3B3obpWjVJT3l1
Eb7fE+3saZw3oGRYl6Og4wGrLfGEIPFFKZwR80QJoKwRZZE2I65R/IydkAIfNreVPppIQ9lsrafh
VhpPaqFw069tCEjdOUPgEBd3fKunMG5GaoY6qXkyIbJkcj7BAOcuD6yz9B/z8kpSt615ebxL5N6B
pUE4fJWvSP1y2fbx6EfNixFb4Tdlrqys7GFRTCTKbcRVyJX0z0q6KXmA959GfU98x3VN59p9DfZJ
Up+apARN58p8K+lfB++OWQgerF28se5vQQFtZoRtAuqPpju5R1AU5yHax6zLdvVuSJEprWPxwxzH
hMvqQ6XfDtgLuAFZYic7c3wYAefyi8kVnHKuqqxFGEh2H7mK1aKwDmN/bMDiJFsTwdUi+XH0RYBc
lYY/Vt5gBMrniAEpKOgU+jy7UoqQaFGWBDPRHbTyGDYHsjzcamvqj0aO5Egfr12jXjS9t1al5B4b
NYJV5PRktWwJG8910scSzDDFI1huZghEv6FZRpNWrTMwo6/R/sTwh7HTHZQXH5jSTBe2VVLMbItN
56J2wdUjWcPDt07Tx8J5bu5MnlVbeYkL6W6hyrnmAs4iFpJhEf2Cx6N1TGBFPLC5qYFlWEg3H/ST
6fWb8TKiJktWgb9s3uqv4AvkcQ/tLmSgscPJ6LcMbdkqMJl5S2BZOGsX+26+UkBZzXpaF4+TcD4L
lvrrcGToVTCtliyA9mV07ToOyvcm8FipSsrXbCMvbNeIcWPZQsOJ1TjbSX3Ng1DrTpILqaXjexhQ
CqI3duFrz7KCrLEDBxGSLCpcho6SGTuzpYIybK7newxZGeq/T6apnED2PZqHYduSbsmC5fBVVosA
gw/ySfBdGH4JuNYP0eCxNcUBz/Q9xU4JfqO5uAC5rJXgaTChsjtZeGgsbSWb6Wk0SFDowZcIgoxj
rPqBWcApcdFf9Q3sOeHQ31lT8jCKnm1VAuTcqbKbVlLOa2oDgg3RPXNMhrn7YVqwQmJwk7+608zB
ADHMo3Ftlru8oJ0migb7xVZ1V1a95n0fLw16QZcIpdWY7N6D8tHEVTVuS1x8CULXBRkukkF4cXSz
Vc+OFCkSzzykbTwFQwx9zEZe9fglaQ69uDQWlc49g6E15txl3BkWo/uCnmffwA7imjbJGEfci7vk
NH3UzoKEnXQfDyfOGLzdpN5ArazZMU73GwGNmmZspQMggDGXFwvK8ple3MMWG/x3sD6AcKJyjD0H
TYeDqYoxMo7vGUeNNyCMsddmfgzEziG0W0VvzM57xrcRsZBlR7IkM520AW+qj3p4TWsvJpoKyM/j
kK7IdlRY2VicaStNbAoq7WnvOyDJvA53h4mif5GLexAM57N5U5B58T5n0DnpKO+rOEVf6yhIbUaf
IHRtJ0JEaGCi0bFsa7NUO5bTMiwP7DphDkHwjDYyZrF/ydNl+2Uj5cOp11FOzzXktv6+AcXnH/R7
0vjGH7ZOCDADI8iMU9emCY12fk3luFd9j8BHU/VyqBdwobp9ydMkw4hwIEWIYDWQSIXtTSYGeT65
uUvcQPtK8Kn6GYKZqkH/e4XN4JBBwVKwLEqXGR56FkNcPOhCEJ5o66rYFrBipyXbuPToIjlmkl+v
dZ5kXM9cI5q+zGPz1WpoPDoJHbvz70Bax/UCDY/24DtyUYf8yOEWlqxhH7CH90wvR4LW1+a46t40
gJREnicLYhYX+MfZD7Oo4OlOgQexkpoI4KMyrhoCHNHiIPMAWSRRh86YtpIYBNy9diFtQk3iyBNj
Ala85UZOj05iaqsyYDESdVgMO6U+ZIGKzMqGMjTd2aGGFny6JRTa0Me5ZtIhWQL3dMVbGhV9Pmsr
n88d0ONUqz92Pi6jxEUo2Fk/eqxkXjUYKMVwq+QkYS+r4tCI4hlIJr6I2sRISMEjm7GGbVt/F303
sUGDdx13o7KUogHMVG8rwSjUZ+bD3tezTIIynnLEuRbHFPLzBnsB0mZesdDwmnDn5dZOh7bA3oxr
z5rwahfqwiWeb0QJURhcXyD685LpkTKpzb7HcDnVuAuaVIlpvrVdmE79UY4OJrlm63ZEKCfqt0Pk
EkAwKc9UTRHxzcJ8ivVjmr9VzY11k4PZ7ZqThWCG+6z6bMWT0bNvLPelv7fHBfEfZH0SWAqDxLSu
sX5RXEjZjLLVrU0gSz3XGFVymDdnhY5IFK+qde77S47tkeqvbze9ey6KJ+4TYXF1ruKdEZyFxsDv
bpxoMengVI8+Igl9mFtsVDw+e8M6WxkLMv/dyNlTbkL9aoCWq3WGmuveubnmdpg2hFE1GQDTJ6J1
RQtkYmswpBhsRW5ZkNCEhDQYZf8SFSuHOJWfIiIAfeZT1bnaVa93HQ6s7IvndogmKcDg7LsLRtDM
MGZVYKKoEx6nJ1qn74EQK+kEH03huvyAHp+Ab7wbBdsRP4Up7wBypMfsGdunFVy/luY1SEXN8O+D
tpcsLJA1IvjqFciLo343jtKPSmIprJhvj8IILR+lUuwinBYqKBJCGBSlcNgT04CKcGtPb3kKZx9B
IqnGDD6sN2iaY7UWNoV0PLnmfOwvA4ELBCW7smCgYn2YAedQkaBKCV1CIAVO/4/avVG0TIdOvRZo
KFT/R1Lna/2XiBZhutHD5z46qu6TRqprTWpZeOQzTuqz4h7NCqPIoaguHPBEiuWhV8PyQeLYlu0d
vk6ba5W0Hp5j80ztthXKvYCFnfOqUP1A4BH9MiodGgeTuDCXiD4pEHFsOwAwDZc9FeC3myn8uyqY
IOXunmBDagNnOaj5jZl1M1KTniL0LP2pEsChVSIbLahc7JuK5pjiGxreKlgZHP8dbgwIRi89nl/e
QhkAS+pPdbSK9YMMP0P/6PBs0fKvUsHPcVD0JY9nGX5J86Ajqe1z/vq1rd5IzC3UD3GPfdFZhyvg
NRFCWM5HRwk/4rZeZkiNM/VasqVKm1fmGGVxNcul6PkIpwam3iI2j5l+U7lzZfiDmyp30uqBJb3M
s+dQa9p15bAQDEMW4QrsFX989k1lH9QD/NX68XX6acqnIkJNxIFa4HowxWtpU+tAPFI+MRuw4/SJ
jKi2inUdbYb9c9BtFiDHUL2lmnUcqpjjdV+/9uOhKw5T8U1fpHMbAEhgOMOuO0xXbb9qCp6Eyyi6
9t21nDoMEz9JRk5JtM2qrUAd6NbvbnrIgA0Y+566oEpJgbcffBaSuKoLEqI5T6N9Y3qavIpjnJ0L
vVm3/Nx7hHw3fYCkdK32wdTerfZRB11jo3F4CcW7K9Zx72X1roXnV22BK4SIpVhbtNrW4fuTciCF
pGEjA7QvmR4K+zVFTwSU0wBL37OzuPmxvBHKOCjyYhExa17T+Dxoey291ILp87v0bzEKsyZ4yVj3
QQVrriGfA+qU6S07BOgBozUZ2tMhvhb4jnv+QWOHAOmO107x8FQbzdPaG7cD75uArww4ZwzeQUjZ
7bnSvUFeEHYUBVmss+zA9s1ybh3QJQTHaUH9wCh1eec5uec0/qDkQrNL8dJweEbxJck/Y1+GQIMT
z856QtEUQMM6dzLbXrbOXI+gHR3tGGaXSdunwZZeOoUDp7MeSe5TOVZAoy9mDfejX28V89hSaHGW
DspFK7YJ4u2BXRsaU6yOxT5ENm0Ve0PejJ465EEzPZPQL1T1+jrJNo78IOXUSHfEs5t3uu1mmNHy
JOlKfMl+n9TPmfmYYY83WYXXWxVE9gT552XUENS0go1/20ED8OHVkYCh/xQo21swjXxEQj8r30Gw
wF6tbh8sYICRc7X5sPveC3ognSO6GR6l2WsavVnAsWOGyyx/dhGdevc86meRLc1ya6J0M4+ixcsc
rRT56IiLmeGsK5d1+jqMm4bCp2lvuvOctO+WuowlvOkbDzpZlxuNHIjCZ2jUVefUWeVJf/fkFghB
tVCdOTA0S3/hCooeNXQI3UB+IUe2tBkDrjqDEOJk2iXU3XOsQYVTFT4hkbmeIhGddWqJ8PVVqwYO
sQzDmGg2AUYsKlRsl1JtXhpr2QdbCngdgm56ieV7op+G4V0kuxh/mE3r3EM4hQqTiiPNoja+5SP0
5KX5xrlV5Z+tZM8PXxhombFTi01jHy1rr1Qmc9QTzxKkFuHarW4xIieNY8dXz1F16/AWGMm1CmGe
zfVkHRi7hHp8F9TsKNFDZHOuBYaAVTGrxJVFYK5/GsppDI/VR2kvA/ZAoPJZ6K3IRMzNOVSSxgJ0
96JN6NUNDZ/yszt+aOUlriBx9Z+m/Rr3iGCWjAlbd52JvWyuhn8fNOTRuQn2k7UtYM2pK4sNG5t6
npbFkw2F0EyfDX+Tdlu93LWw7IvvPnkbp4NdPsU1gN6PLPPsaUXdZSfMN6AsALwBU/jTsp9uE8Zi
yBtoiVt2Pta6xR4YLomQtO1DxDrdGY6ccESxofzVf4J013JPx5w76OyR87DXLIJZxK+RI5GgdqQR
Izt81yAvR9ctPGEsyF70/TW8f6Jf47svlk7ZL99M8Ui+oQOW3joW+juiRjfzuPXt7DsExOcfmxS9
xLqUbz74mSTif+2mVel74UdcEJgoVOqiWi4MZS8qSjDywcP3rvqsbUos+6VL52m1l8bO9C++8dWk
PzZu+ehZdW4RUt2KEvuO29sEzKoJ5Eo9M7MgDJx8YOe4hJlEKAg32h2vgfGTUu9yvKMJXoJyQq3M
WL5PxbrKXWvZWhA6lU4iwhS735dyn7J8S6hmAjS+dnWkbQnV/TC0D4mJxsPyzwD3k2LLhLimqVA8
jUg7ZmUWshelIlfYf2WHPVW3Pt/3/qopwagjFiELiQKHBBHQGdMujh+VeZZ+aMZFTU8oTCOenuSQ
uHzI0LJ/epA14Ylhs1OXAC6P1m4QHEJeEp26GhC9+cEjRJb7Z7dm7tOGdPSO8KmTQJuz2Bs95KrC
Wdc7nr7oMh3KeLNiKKH8tCRx9sXGKV4FVj2SHBZufDcArf38URtuFoTFul7pw2s1rdiu1uatVq5M
znMKW06Jaq6Nj6aCzyDs2FGfVLy7+ndgzPhirx1UFHnZnBdTBlsVmjCo245pPAgUxPmLsgcSdqx6
gsSwRJLzwjClIiSQU+J3mzzkT8kEZuolB+OYH9ONqF846x7caW27BxvdUIAmXjtM5ZLL2OovgfnZ
YSXrHQIzZ4M1l71n6MdcP4RsQhG8RS3gbRX028wo78mjCq5O5ZgkzwQKOihZ/GMAxy6y512ODNZD
b5opx1aiGgABont9uoy0NT2i+84vWVkKHI0t+lHVARkePtxPcDN6tdruWEe2Fz+y2G4gSOB/RhfM
yK4/5OEBzqgbYTs+4wEs4qeu4AFsHhL8dXLqmCO/Fu3jeN8KsVdqNqlKICkAyU0WoHQD4orVesGl
llSAs2dqdjXKhTUcDf9EjZTpL4LVmHXoYEX88NnwhibC6/RTxFTwexpfp4rbrKXSzPYCWx32n9AL
Ypaau5SzjGCU2Hwr4mPpIBGB/kHVLb1h8qKJAfBpVD87sg/WY0nQJtLF+wxNuOvEnjWndNqNiO1J
NsJk38wM4qPodPld4wLLLlilHRc+M5wOTxIZU9Ni6NhiPCTlWaSUkE9V2QrMGi+MXjQ0oHwI/Tut
bqi/sgJkwOkwUCtnvCTFXPLduX0e8VW81AZck9VEJJMkGWHxAH1XNoSCsROHN/Lrj3/5+79+Dv87
+M6PeTIGefZH1qaMTrKm/vOXIX79Ufzb/735+vOXaZnCNlzdsGzDUA3NsHW+/vl+llnA39b+l2M3
jj5UI+Ft8bJwIAbMxh9sJw7KqYQ8HCIHofYtwZLEGX55DXpbNYK9fWDur5GZbKBUOLKGmsK1YT7W
BDpkL8W4qn+zOlT52KF8V2d6Bj7yf/jNhfmX39zRHF1VHQHrXDUs1xC29dff3O/NPrZ9Vv5xWJYQ
9u754WZ7cs07JqVT2DygLfHDAJxcZ+58BaSbmDT9RSWlItcr/6N3dXYN/UTjX7kKaiSb5ZXanG1e
YBtVj13s2MfGMhDnQaCfO3rgrurOf/zvPwFh//V18LZbdBuaYeqaatqW5fzT63AIQSlS0pOqEFO3
WgD1kgZSGBGm3bG38REFNYoCkeTGqWTgr1b9sdXTeu8KWzmUju9S5xUfZTwoh9BZmmwhdoklL5Hj
jJ5bBxSqulpiOOl6ZB/u2tF65WJbmX/QxoyFQNjY/8NHY7r/9SUJ19WFLmzTsnXL+OtL6pkr+bnl
gru2UNy0unWuUqtDG2zIbeAn6rMaGKteH9pLWRMxlgXtdHDC+lSMVfIt+xI+gY0WNI0PofqgD5rx
+J//lcUJoF4Z3Uo7uVhJ4+5+/9fUatYuPGc1+MdkMLpHHxTTvG76gAqDpLsyL5gQ2ijduw5GaJ9K
vD/1UK/zoiaGM22OlYo43MDcNp/yFiREE2His9m2mcqYPBU2109noG5ifEY92hbbSL8r3TXGx0kY
DOTO8Ec7y1VmeYnndgn7mBSYe4oh5vefEpP4s98Xz7/85f6tf9/PnzmvXgZh809//Ps1T/nPv96/
5z/+zl+/4+97+Vnldf7T/Ld/a/WdH97T7/qf/9JffjL/+j9+u/l78/6XPyyyhjHZqf2uxvN33SbN
v59D97/5//vFP75//5TrWHz/+Yusxay5/7SA7vnXP750P7e0+zn2H+fc/ef/44v3F/Dnr538+K7k
+3/5ju/3uvnzl2L/Tbds23Rt1WCP7xg6txyAgPuXNO1vJrFCpqqplqNppuA8zPKqCf/85fzNNDVX
uJyRjm253K6//qjz9v4l42+6qbuq61pc9K6jG7/+/aX/4wj+t8/s/30kW79vj/88kx2VX80SwrI0
SxOmqqv3k+//OpON1tWnvEG06hvEYUtHEoScSo4lZE1MVPxSwkdrQJ9S69U6GV+E6jx1iXBWVk7X
l8SD/eNkSXn1c4WxFc3TV1CL4uyGIroFYxkd9cknLCXLSXwuHIHau51o+4zB6jeOo+nrKHPSJ4Qq
7SxoNPXUJe3AIxNkSKAzU+kcrB+6ParHPnD8ZVCpNWEIiU4E1pT/1FWkf4q8aV7rdNBOgmMPT5Fj
px2yZR8mazlFgNfUcDGkSQ2aZOrLc1+xTFSHTjy7SjZ9j5YL3jgiillhgoJoiBz4LC9ZKSSD4Bw3
oAQVrcn+StKspyr+o8ZRxYvSai7tfAaAUVYuR0/R+4+t0JF6BT7laaVqjKGtUMIDDNASd9yhYub0
d+dZr4BaIPlpmfdqAqGK6WnVGtW21yOxcbJMXWRa7Z/sYIg9boRsNokhf29td7okaTHuu4geWA6w
VJNGi7b47u4Jej1lY9SjDDScFMKAU2GbajLSbHmbKzJqbP3Linr6/7iLWXdbjMVdvbOJB3Smk53d
K524IHxUKeqQPbzgoFEaRvSxk8uPpHL6tRMbNl6+lElnbwjCZVwbMJI6ILf0G1T4eRlQ4lrgR4QF
2aVy6nqTpnEOpwX/T2KLDq+hppzi0VaXMu6mmwNFngV+jycjrQA3O4aEpOOWXCcqM7MpuVeIylg/
j63NTDBT2E41PlHYyghAwzdFg4kEzvnUZ83W6Ex3KfygWU9BgkL67ktExqlX5zA2+s9QKwg3nZgY
G81EASjvR+ssKGXxqkQtducesYMBBh91Mg7JxIEFnMaJsmuipjv6wRhuo7wRn3pdIX1zY1mvhIHx
ro8cc98JwulSwa/nBJH/MUrNYUakJQXljjXKnbRLHjM8Xgt6L6bXbtT7NBoqKJoBlWZS1Gh9O1Pf
xSHhPo6FSyh1fPteQQ7ZVtD2reoCwB2xC+olc6llgzCpn5q6UjGoMsFHbKQQnthYpnKu0xzZRVVX
4VnLbGevK2X3WY2xuNT1MMHUZsRsuK7yZuvUCg+FO+XPRaHKG4MKikNHQ2ZTmGJvxoF2KDo3ZHyW
MNTRumwVTBG+r0GGt9Ye2Ei5o76P7BpdiIKPRktCalNFv1gWiKZYltYmdVU6Y8uhy2vR/NduOKAe
Ne5AXpELoEcoaXIdEGI5MfGvmQoN8HXC0mgfc5t6Oxpsf9+5WgMvuCIMQ6eHHqzSXzoK2eW5C0TC
MPElcV7iVkhTLFTRqKOOyOMny007r5ys7LMuy24x6i08sbx05oolgCXlaUXMjaYveumYJz3WweGL
EQ9EZmfItUyA0n48MdZoXBKrQ4Bfg8LAEv4LSZM6nLRopoQtyGK7GXn45szdG4yeeRopK47deu5E
GXagyGqTJzM2441tmSjlHMXBXJqOJATaMs0YMcF69rWqvpp1gwW8qLr2S6f6WNhFg5tTSIFkSoxB
Me8VQZ3i96q7k2mVv8jRpXNyp9ElkIxoLTPVDNKflRJEe6LlBukgYUIClUu7ioxyzL9Cpen9jVBt
e9/iaWbLwP0KW1EMTB0L28X9YtWrOmsYx5hTuIs7MzLWpsP0X+Q5a+MWtXDj5greFBn3h15n45Ln
bC94NoDHUrJC7IvKbxn24qiQWpggQEZ4YfqVeCyqcSIWJGXX3tv92o869+bbfrYuXa5RZnmKsU0S
srZ70cujNoTQ0AZWHbXtkvvsY36o+wR5jZZmz6MTEHZkJOxw1LajbQkLAi2jkcj6pkqfI3U6iFAE
t6bUtbWhyXHWWhrpjNqYkJQAxmDK4DOwgMNZVzKyEL3Gha662bNmO1m9tNUCnSinEgrfycmQYyo1
Gv1mMjPGRw4ijA4fmdOzVgmG3sWvhPQtsBVxNsw0WKRNW6wtC5O91RXlPJK9vnMaAsTzpFS+WTtO
6oxSb6Y5/jyzVHWp1xbyNbdKjYXl59Uta5X2Na/84CYlxhmZ1CoWrVHroTLqNcKYYLT9l6KsAcM4
snzjzkoWTTpNpzbtEXZxGrHXKjuozmbiQi/pewA6rhpUmueETfw18QyT7PItljCpqidLa2ox3nUy
UuSs950A1xCW8GNTFTmkp8r6STojv1UxIq6Mj2Vr+z7wKGEy854MBbd8MEGhjJpBeUyKsjw3eMVf
g15x0QZXUPyEhiqhH3JmzZ0rA/N+pbMetVPQSEOkfvjCJa45xUQa+SWr15QVfOVDoI/jFj+JkcA7
SYVePPKUVk+WYmV79JTNTkx6d0wnlQwlMyzNR/Bn01tRpIT9ZA0812Ti6h/a6tVhYuupBQJW4Xek
AZZovpBIlr0OhogVto4VnlwnFr1zP2Dt7JhsikHnRiXjIneaPDdp5FcR592zQyIhxJhCIt/o/FS+
pknXtAymWGEaQ+CfK9d336Qq8ElFbXlWVU6LLoQTSn/JnZ4o6rfbsRPxE2G8dkLzaegd66RoIzPB
yAAZbhukRfQF6EYhFTCpk57u+s5lfqJpFSs3LKFp07entqZ1NowavImYOgv1TkB8UG/YJLgr/ZRf
i66yVRbiNKFdapXbbqrak9aSkpBP3cDUSnaAOkrXHz8mazDPtV3nV99iugfL0WfGG1hVD6twguXr
iiB8b2AotJ9tnreUAxQNdxYTmvw6DxukrrYLLCz0S4SzKBfxcrVx8zqqGBodPWIrLfLieRxMf5OX
Q7ewtHT0xjzWWCqa+k+TO0V7bEJhHAh5ROheU0a+6ryYFO0Ad7KkkXtU2eSjMhydB2pbfDaVlJwN
iiUTdoxm7KwyWZB5GLOrTdMAQ14dJoCie1VlhJjY2nNd6VAuOhuFqjEU5ayJsgivxKjMKx89h15g
wYhajWe2m3ScjwJ3l9/2lJNhjt2zqbT0pakkIxQB/i0qKjRuWmruGseoHs3QyC4GJ+O+jtxgyZwf
JgzH0LydrGAz2gpiYEYkDgaI3v+eWBM920EwwILqwYyNmm19Cxc0CHvmHjhcUgbBsyRM6MuxdWRG
Qz915/9D3ZkkR45kW3ZFSEGvwNQM1tJo7DufQEi6O/q+x45qHbWxOvBMySBB+zSJ+KOapYhnUA2A
QqH63r3nspNoSqSFphu8pK4W0jUXulrlu0xE2DJMVQIomxd+dlmogb/rvKw/yLHeHQRvNwBnYpDl
AfGeHRoEQbMArpNUN2qEtyYx8X3DCnktU8XAUG7YkkdFpiij6DEDbHhZ1gloxQTg8M6sAx0xhvBa
71BFvvjRe4147lyjh43S+l4GMEqbvDBaC9BO2IMKpNeK2UBx7vF64qdDPX/Mc3+47LMA6Jg1RHTb
2SCoVwN77xHVkOTpC0VP4Qy6BmCNoS17Cxyml69jrYqQ6akR3CApxfKXuDJ+zkBHoJW6LQxxQa0W
CVQ72e+yVt2Egjxo3bKC6NW02pK6vEJ1MUuqKSOl4nUGwtAWNGj9tnsRfRdSHWlCHaGd62d1e+F1
5bqUSqQXnhy6+TZPJI/ocSvzniQrKa6VxASbYoVCNp6KoMiQsPO9vWT7UUnQHPxSLCxV965Mqfb4
uVVDYGSuT993TStWmUaaReXyIVio4YiuIen66PDhfHqiDqfKn0smMo0QRVUN27AoAhlCn535IAoM
eVaS0kDadH+hLtv7ajluyzfroD7HWyo+eMAuAequh7cb9zZcfj/8rJb2Z3STg56uGkJYnGI/nzgN
PiF+TrK2ah1L85cST2XV70eYSj6fzrSmrCmGaQuDo7JlmByeP55pR0mN2WtJSIUQRvIwvOrMAMr0
G2cjTLU0y56uweCl+zyCi6hLU3B3wZ7eFfvQITNyLTbugv3nCivq4u9ej7C5IE0zdJ0iqjW7Ht/u
Xb5QbO3rS4KrPAz23//9qer3+WqETV3TNnTVtBVLn/39ygwttx5TJ0iBxmrASh88d5OD6GBnbfj1
mdGU6c/NhzMV6qm2Yps6VY7PNy+QVE8vC2K+L/Ndsm8v6kXjSJt07znnbpxCpea7obTpTfhQ3fCV
gbWPoYrfnKidYA90KVy0S+j2bCaI4/n+Pp4dbnYjOesNCSHPjrjDnVQtYmhxgLW6Ne9SswA0978d
b7r8D5dnpGGl2w0GFEdZ68vYabcq/XZseFvbybb/6OKEQBFGT9Y0Z6sGQS2jVtDr9R5xCnKWc4iK
rBfmAncOuznCBc8N+HWhELap/DXgrOiuNJ2vjh4WaFQcO+BFS1JCcKHaS0wVjnpoH4kv3Izauen5
9d3+POxUQ/9wU1Ojp9KB+1XeQwlmLxWv2Zjt0KsVS+85viEzYHnmzp56/z5e6PTvH0Y04sG3LBdY
/c76DaeXU/QE9PrlHqYLnVo5qxxe/6J+HXbwNM7d5lPviM0TVSzTsEzzT+/jw+iEeKo6slSHHDDA
XcmGct+q2BHzvu4W59Z+5evSbMmyLhRbsGjSgJhNIi8burYgBrB20l18TanxhlfEIa1glfyEM7Cy
jt/f23PjzeaQFHfmoOGYVeIfAQfWqC7//nRhwdRVi0+ZJaYuxOeH1w2tb1Tq4NBOWYLScYw39wX5
8xLy5BU70nDz/QWpX1ZPi520bsvCtlTLsuzZeKK1pSwdQKv/oPjvdEfgu0581z51L3q3DJZIaR3c
F3AL3tyVdRv/EP9uA3zqAnzs4p36AaqsmJpQVSFPtenPF+wlYcv+eVzhUN5o62oFDnINa4YI3i0g
2A6DTrjQNspSXZB8FrxHTpq9Fmcm7Z9J+ekbMt1rU5Utm44iBZ/ZSttRri41t1iHO28bcugiJ3YD
uJylAdSogyPAqVfhbYGVCwPkKqGHj6jD/0Hu85mX98siNfshsyW4pdrRuaJYx1YNhpGii3WR0P/+
/qEr0ydxfrk674sl29OCaM0+mWkYG/pQlWu27Et1iUmvJD3mDeYgMuWreovG9zDpDujXr40ets7C
Wp35BV9WCa5zWiQUNj3MP2M27ZrO0BIdqQy9tGJJGu5GrCgxyWtOXhv54j+z/G/1mq7yXyn2g1+/
6svX/P+HPpHN4vI/94kIxkn/7//5NWGHq9fmU7to+g//0y5StH+ZGqcPWTYNHjVNnr/aRea/hCJU
9ramzP8Q06bzP+0iRf2XaZmqZqtsqg0avLwO/2kXKfK/LJNtoz3tG1kyaGb9nX7RbB7adIoMTZ26
RRTmVW327lutriphgA6nJc4eKEEq31hZ6FhdcGZZna/bfwZiJE3l3UYvMHu/laj0KBZn0IILKHt2
+W6Y0v7D7b/+99vzcSGbZuzHd+rfQ5g0wWXZ4Cg0e6eGsKiTMskuqZ28ZXZzb8ZIbzKJdNeUBk91
Zt3+0+j7Mp7Jkq1SUmcJ12ZvUFTUwmqk7HIoWrxxQ96iZWzcSn5W9GhipWHRMrS6exjyxn4Jc9CU
yCnQiZhKhTes1O3UUXM5eqqqvLmpAiwMwdAUy8TG6isKlVQ1awrElJGNdBZmLdPzBwQ+mBVX8dgO
d3qTpveFOqS3oR+Ed1KvFyqpUG0KNWQYa/EWhTWhLGnRgqJJbEEdbHR9PLiJ7Y0Rin3P0h4qPc7j
g1Dz+DZuAgOpvJ5PaQZ6kciLusqHN3I+JyWMYVdvshrDd/dN8FF6rNfLxs3yHmGHCUYnGRL4y6aa
kbgYucZLYxf0REbQ3nUaoFYbNHTKNUqVxE3hadEb2uRuJh8Vpt5kARM20Vea8SgqI3hPMi8Do5Pp
+4AkVui3E6TTzbNg3XDqhvUt+C/bfiQDR5eCZlVLug/HJamogRgR2L1kMEJpmSZeCxEh8NXrIm+I
7k3k4d3QrdCgP5E0t2OnhuAYFfCRGiUu6DhhYm9HU+2ucqNA5aYEAX6YPErSSzPAcxVotBsS1bUv
wzw28TK0GYA6ahG3Wex1ODFBL4SJHlxylJV/Z26LiKKsweaqNeARo0oTtG6QYJhP9X1DyeYmbIL2
Hb0msu/YS5OXKDC1YyIJ/cVPpIxKTeUGP3hHKYEUgiN+ErQjju3QbiAr9SBLWtEUeL7o5sVmRCLd
GFDMEoZiVNtGFxIpAZ0a6KRr+hB7hW7J7V2gT3ncQk3gw/umFbZOpac5OonWg3ojJK2xtt2oxXdJ
Znn9FgWMqsOVoG8FfmdIcgiKMU0RO22RlblVTL5114NIrdtGA5Km9BT20no0A8erdZOzxBilI8/P
6+BrpYQdpwOtMqkw8XXbOUj8HlR83cHeK6TxdbBlGQyglN0WdlzcqSPmsaj0YQUFPXFybU90aEPk
VzpG9k+jL8q7XMJXU+TUe6IosB88z1XaByksQRlIQAm1oCYLqySIpYhBV+hkw1PhvJILBbRSNMI7
LrGzh9SThgAwVdGYsF1Deqll0Fwao+Bs0leyI8wGeksZl7fuOFRX2YAPuInRntJ2Q33edZh8KPkg
J81FcV24A4aHoYdxoKYWMYH5sPRVyrV0y0mvD1v9wOxzn1KJfCTZwArlmlqytuR+eIhT/Jdahuus
y3M0i4FlvpcxuB8cI0i+jPopoMppERsfpjedyPPLXLLU37We6mu6xZAPay97iqc2WDm0xUodVXsl
WQ36y9RP1RtFzu3fZiXQtE7CnsvC6uAv1vJU8HSJl9Eo1PsavUVJNQjk06ufg4vt1sWHhr9EfRpa
Hd5XV72Zo0o4Sg31WNKTHqP/iFlG6SBuCpysC32EKmfGKFYDo4etiNsas5XqsHpfiXDEeBorb2NG
QS5ktuDLhzhkEzgX29h1VBcAWVtWB0XVriQlSsk4tPgyJZ1OeCzHm7RsJafQ4dt5JchiTWRIzJs/
gS2UxiUSxiMjeW99dNRULZhbXdPfD2nd7Eo6HXhzI3M7CEt7HEoBtLiLyt9yDbaGNNZwr7iEx5Ze
Of5wa6g1YRvoz+bUmAtTVVv5iN52cQWoqldc5DqNa7xRlse5PRIfZpcxRzy0i2CzK3vl1+VbV5iv
iQxEwoylZuV7Q3KdRzWood6FFDw0sfk0ampzlSSierCDUdurnhgeB68A+BeZ/SrNc7HRbBuwgp7Y
jzVtnQNah3hTDWnyg/uh3AcC7nMkqzAca627hsAbWmgmy5YQhpYXnG5AHlpL5B6BiYG3IDm010pa
AXngY2gpAnPkXz0JZkoaDdImymp6sFVtjbdKi08nNgmFMwZigahFqqC8k1a9M1Ub82iF4gOM46C3
t0Yfx1dajJaDNq8+oDhNFfWHl+BYIRVOq57sMe6eJb3qaATVGSZfvjdiabQae9+KvYFiygkgByNA
LqeMe19pUTbwy5dKFWH19BUaeKGC9UwF4zeG7sbT8dYAhb4KuowcEBo/tQp7smxqbWPqI2FmVnjX
+xy7U2RO+7EGW8OSsHH7DopMCJTSC4GDZTLZXJXqXymWDe09qgyCUMq2W5ZFhd2Nsn7EQ/WCEnwm
zeAyqy2qvYp4ppthrCoRQChK6Kk6Wt7fCCVLrvXKiDFlmhduxPIRm4NJqLln7ROtHq4lUZEMKRXG
piw89yoKvegn9ePh0rASbePVhJ+lJgGlKMR+IOEw5AXdAcwHiY0NJioJdFW9cFxUQlFvY+GSAdbU
UXGvD0N0ZcZud5e7SnKVaGG6D1Wq2LxgJBGoRl61zD8MdiuQQ7wGXukzbVmosgtrJERFl4ORDmgd
PZq57p47dMwLI2zRhE2BUEYnZWsgpT8fNfVicDNday/t1vLeE/x+UhWSRyrLEnmFtolPeHDxq/MS
eyjuCRaAl13pZvhK/xdTrZ56b3gsQ/eCSjHGgn7SztOaKZAY+655Zsv65WBsUwSQqZ8YtmWyR5//
2jp1gzIexGXfSI7t/QLpAlwPvzerE6v90nDfeQPv2MgR9zk6kUVhCQOAH9x4RcVS+iC8p54gFB+j
ZKe424FQ6+93vFOx4/OOl6ILMlbZ0DV5Kr9/vp1KRDc8FPalZ3a4nCu9vB0M137RcplsxdFq/+6p
dbohGl0GjuhTnXxe6LWH1NNRkV2mh5oXtQcZKt8lK389VdOsRf+q19tY2bo2VPWdvq436fJvl9am
n2ByZqLZIVSLZsDnS0aEo6tBLC7bNdLuZdWvqh8Gr/+KQLdl54jHrl4ZS6ibbwX4zpe/f7s/jj09
jg+FtZzNYJz14rLSG3KoUaSHCW3aphjYNJUg6L4f7euJ6fOVzh5unzU53l9xmTTvHp9QLX/4/u9/
Kd3Nb+WsSplpDTv2mstZka+4BYur4F7Z21Sc/C1ZsO1DujF23485HcHmE9ZE5UjzQ5UN5c8b9+EO
6pzRbGm0LlkDfg+myn5HQJI06Ydsg4rn2JCM5/it5N0DuDo3+DQ1vht8VtmRSh0rcEOI6gTQg60e
JDAPrfzMO6nMm3F/bqtmWzLCeITm85ey41NWqLF9qUc7JWuvCvpWHqJJAACcXZZS/Cp7xYVn3X9/
Z0/NFir5poGQlMLOvKWUdXrL4Ve6HH1yjkNuMzD/3Lz+fpBpys3voK0ZKiMolmLMtaVVk6hSl8XH
1oWxSPZmIqEJwh2lRelmwJD2/WgnVjcLKS01UZO1jRbn59eNZrI+JHVydAlQqSUiaTK+yu2yEmfq
Bn8O6rPL+jTQbGLoVhx4XZAcDZT/G8kfTExlsnQ3CL3YcchEkSAVpCPhQ14aegFpLPONOxECi3L9
jliPSB+Wo05TA2mglrfK1qazvzBT39pRZMMnhIQcqXdLJ9wm8SsqgpfR0ux13qdVBv8DIeRiNHP+
31Zj7OW6QEZEvEI/lDiJEapoG0vG6YqNSif+eUiexiKKNj4Z3WcW+BOvJ+JhgyoVJQ36rLMbESVG
lgjXvxqMC8iAS9/CdOQ/uuWDW7IJwzSYkfv+/UM+8VJ+GnK2Ixj1sh20rjq6Pl5ODXM9QoqmG89c
2ImJayO/oDJE4xXl1Wwq5R67rcgDd2fZ7Oiodoy/cqkRAAETyshR73m/3RZp6/fXduKd/HRt079/
WO3CuKsHPWyOLTq4WkOuo51z4ChfN1TWpyFmn0OmqFJ6cEfclLboUuuILfMq5ZrSM6l62XgTW0EP
1A+aXSlBTAxd601jlw5tAhO5IPEs581jyxoAbtSB4KH8PqC8887c/1NPWTEmcbytoQ+aCxQaNs81
Gqmjm/2W5IfIu4iS5+/v9amp+3GE2bdZFEOArEQ/opzbpVdEXR0VUquKM7P1xJJkqxqbS4XLYBmc
fZNL4Y49ZY9jk19Dnk+I1lQp5RXABL+/mlMzh+q8Lmsqql3xR67wYeZIVPbIqVGOfmbtlNi9aaPs
5vsRTk0clS8wlSBbUE+e7ufHETpEOjXWTiZoLdZhOjRgZqiT5AL+ZqU09rNspSXQktE886ROzYUP
IxuzFr43UH0c+/KIPGKvpWTQFHZ6YZD2+P0FKqeela5z/jHYxGt8QT5fYWNb0thHjIMZatk65T0R
cZt6WzU7gkyX/jZb1wXvwKI913A+dWt1Po4U1fmsMOM/D4yWSYsDpT5WLlHLmp3f6AYA5izflHq7
73xti2EoOLNZPHmx2Eh4lobONmC2wNEv8EQukAh6Ntq+TAYYmD2kRrhJk/jMO3Bqg2MjIv/vWLOv
hNVJMRwk+SiNIUnwVyk+sFh9DiIQmD3oRdDReXqRkDD2/QM99U7wOGmUYKxRv6zhMnq3oonlI1ry
RQuiI9PO7DdOTUydsw3rE9s2nDqfn1tpj0lU+NWxNN4R615GHaFPfNn/wVV8GGT2TVBNfLGI145+
QgJTd1ODCfh+gFMzwcCSSVtPRxc2bycniZqbBrPPbgxoIAXnfL/6EWfxk6Zn998PdeqGsS9jFeHQ
ZaPP+nzDKkvPQknrjyPcBALZeS4q5s7vx1DODCJmywUFjNpQ4oqaeFFdhYqFBLXSBYbbpmiv88QL
HKSOIGZryAt1pKKX0bNoleSVRuJ73x2trng3XXfcZ751bud4+sdh9VLRCmAJm38PAmk07U7Xju26
3oEivQhW5BmTRKOulT89ant3rj39PwxJxwnlmG19+ZQaUZzbAaVr97J5zH9yWlrXCKAq4uIu0RA4
EI5upfU/eQZTD5OFVGP2zN4MVNmFCs6Iy9T3OJ5+IdpZ5qtol+0oxi1TInWaf7J605OkAcpRSrHm
q7cpeVVu1DKr97gmPSb/SX44u5NFdhgc+h+X1a5eppvs7cyVnlpkPg47vV0fPotGlcdewtpGotAK
aMwudpIldDDylxdT3k+6PPc8zw0421FUdmdjfsuPmZW99f7waELR+l9e0/S9+nhNAj9DUOvHslZI
gZJi4LaSWwPN9+PXPg/rreThew0yi7CGnmpxV6DBkvKBeA7T9xp5WUPBuJBT2zqzBzl57R+OG7OP
lhREU+OrPqKjvvZD+a7X3DNHu1OLx8cDzexxFvIQZDn7/oRskDgjAJKPlOYNZ9ao6a/Mzo9swtkY
YkekwT8vi3X60EoxxyY9VFa1Rg0Vtl2kvTWmemagky//h5Hm8kdPSkyZhgovorsB2X1F5Vs6koC5
Ajm+Lv7Ikx7Ovf2nn9J/r26uzJElI+zyQBxtax+SMS9898wEPXn7NASkqFXxe88lZE1Scaq2yqOe
tLtmqF/9Suy0UDxImECcf/Iu8LGihkj9gp3S53cBB6UvpFI+gr6A/0tyleIgdUJnVOir7rnYEYi8
Pie1OTkJTc2wKXlZMp/kz2OmgsYpGvqjWfZQsCNyiNFgJQc+ndLl95d38k5SNUSrAJiBTcznkawx
Yd8ZjUdmCZFCL1mQwDEHLqieu6RTcwLVEpJzhCu2Nt/iaumAxzLvjl1sXdfG4CSJ//D9pZwbYfr3
D4vWYCZWH7vJVWm+x4B6hHFms3fqVn28gtmtyglDs+yUk2Ljb4IAmOsv0Bwt9PTvL+PUs/84zPQz
PlyG4HgFJac5yvKPevypKoRCK6vvh8Arzh+Zrz9sjJEEofYWYr75L3Q99YEaXE2ZuWlK+I2C8D+z
9rBultUAosoSULnp/DiFBXVIXmWYv306f7b/RkON5Lr7IbiPSP6KDJK12c+r8XuskHAx0ARXrgUC
9T7ut4ZpgT7q9zl5O3ULDLCGcpMTF501P0siwyVwJqYO9Tr1iB7LNG/TCrHBYqMBTyBdtAZHHhRP
Jo0VWL45NiI5d1zCUbJWAcQM1HLQxO+8C14py2Zr0TV7yhfOIGxsUM3BhaEUHABXNu2DLxv3lG4z
IDekTfRAZVwJCmyQXGKOI8qhX9RyvkjTRzmUHL0hg5UPQNQCdzzW5IgUcGA6klh6ck21atdY8kok
SHK7xegfYaBjbnFKYi9UCVq0Dyoy1pwu2JXDvgbhFN8r6YNM5pl3R6hSU02haQOI6ngFMMXJvMYZ
CAAJCH7xGsiYxAGhwzu4XUW8S/UQts8VARPJ8No013LsLjwwm0Z0M7hvgYryoD3mlr82bTBOsoAi
rwAkwcyRQ2+t75O8XWYGGe30c20YohV6GTJHCaVxqwfVvXS7aw09RhxscwWG+nWS0pG5NMQe2+ki
81574y7EeUjh1jGBM6c/c7t2fJ0kYSj+CXk3ZbYtNRCSjbhra9dJwoyMQOMiLg9eqUM7bjemlR8C
GEktd6tStAvZ/6VqAeEENumL9SJXt4WfgiYdlIvYzV5cXbuwQwxI3oCgwcprtE3KUhjjQx6Eq2ZU
DxgP0UJMqRUkYiXqmoogqifpNoQtHvxJpc0PlXZwG+1nhPpeVsIdlnln8KOVRYTR2ElrzXiPZdJe
IDYlWBMzeFIJQYMSoDtq4dS+kIGMJhBp76lpHjXjYIclTntSw4nRiWwVRGS06u3oGJcDMxIGMJhC
IjgTeAFsUJ+bqJOgW5nVoiur0DGFtKU9xUCT7cvSQB165rIro2CTpW4I/Ua8d0Z/F/vDlWaNh6pM
+N2waGN5p4j7Jsp40xIYmszRMc03jSWtIxvBvw2EXnNl0rOarWsGjwnIrX58b0vzoFcEC2Tk6KVE
KAjtukAAktfZThbDk4YxGfGbo5Hq49bT1JWJKwVB6UFsiR6MHlZbdpgcXlpYLn0enl7cd5AsC8xp
uk+aBo5vy3T8ElysSOulUpiERZmXXqLtddRAmPMWKiB8JCNbn5i2xPhp5/2uN1RH5PA9x+TC1Fon
GMHHNxDwPNJsCK+flgG3T1YVCPUuAzoIHwUsFsrKx7jvlnYFHD2NHDm6ham6bGn2ZoW+NORyEdr2
uoauqHjd3tTLpVvU10GK6MN4tNsnr3Z3U3U9KX7HyACqyRWJIdcFxONn3j4MrjkBL82G4E0CYjIb
2X2U4/hTDlIH4bgJibce5U2oEjjPsi8DKZerCSSOHgzpcfwSt9ouAhGjl+m9mjardtSPEZkkrZXc
qa3yhJRpFRZ5sOZUCqbW7lcldIA1HuJsY2nFfmCmhMnRAuwVjT2vqhsbh8hFIeA3h3Es4NoFRMVo
Kb/MM18LF6R+8WzkHum2wZQbKVn3tsRz5ieSi40IGkq3mlRYF0G0Zz9bqbzmd545dJ2qkguF491k
BkGqNtuojLKF/KfXSXQlcEEcAlb/un91IXBAUzhTpjj5fadhJdOsEhRzZuceFfprGnT6MQfEKcvP
IcWK7z+LJ7+8QqMzrqIq/9Io1sDt6z0nubIm5UMdtiPvoYUG8PtRvujW6fZx7v9rmNkHPipiO/J6
5UgoduvIq2qDRolPsL1KfxsrUtYOhTNgF8I68JA9DRtyqp3EkRzj+lwj5eQNna4TNw+K1LmiPO/Z
LrstN9TPbuu2uKrN9sxe5tQIUwNFptbDXna+T3dpPSFHodhhQNAtfpjS/ff3crpV823Mx78/u5VW
oRVx7GpHpUxLpwiabuOZrU0+m0hIY1HMh++HOzVBqJ8Idsrgeix5utwPWzOELnHvFgOQfTgK8lML
tzz1z1zSif4MtkjKfZTjqBB9KZEZ0KBCafCvTL/rD7opVTex2VOGroTcLA0Eob9sVyJqKHHZzyQY
+ggqmGLATX8ko9vuoyHnuyKHzzbKqysgjtBZEx2gupqMu3QUmXHmtfnihOT4SuPBBuHBCoAifPZi
Dhj+obSxCKzqg44zIVtKK/RNDuzFNdmvZx7C1zn1ebRZbYJjUegKIjM9+V4zL9T+8ftnrKpf5tTn
vz9b0tDFiAHd+zHQR+m5wzx4YzW9dlHorbyReyKa4lwNtl4Rubum91W87yrxQGFmlJO1vKrf8mxo
bk0dxGca+8VNgj35wvAjlN5p194qeZEcKyvQNzJO8xVWqOHcmX+OeJNtGuCaTIuGDf5UbJ0V33qp
LHHYFsfSMp9aWrLPopatZ733kx8FxcCLqA3aq9FOSLSjyfAcw3cs2eevRxFmB5Bm8l1h9sFKC7Xs
EXkVap06Dgan46J+m64mPZRVoFzoyqhvdK9LfqVRLv2OOtf/3ZAxB8CvrV8TMQzv3z+arxNtauxr
ttAgZVms0bNH08m9aw96dZRRFx8iKk+LIqmLjWghPZRmp16ryMEtnHMtu6Su7hXHqiA3NTHqO+Au
8R3kIPVcKefrosD7OllmIVXhv5grHDS2JLpo6qsQ0WalK49BlvxUETKfufaT0xIl1Z8Tm/rlSxsF
pQseQDoOG/YWCN/3ytZyxKX5DrJR3551BH5dWXkL/hpuXjayCYorVYZr18OqvQZP0y8JWF6gVlga
r+meXKP1cNZIdaIB93nUWa0lFO0waK57NJL0qFUEfkvdixUm12lXrH1kwIHUvEIaQX9ZYh/w3Zao
YJSQakhqrk+ipNkE2coEFfT9zT/1iLkb2FDY5cgszZ/XfcAiZZHXNqEuRfLUo5QBCBF6YjP2hrL+
fqgv/uF/L6aU6oWpTdN9+i0fvjH4yAbFs70rzhMr6XkyY46b4J68EOr05hln5Onr+mus2efTU7tE
o2x+ZYZbAJSOYR9dwz6zazs3xuzeyXqGPSTl3hHA0EUyZ7C3RjvXP/1ijpt/gmYrXqYmUp3wCZL3
VUoyzmJYVUvALKMDLu7g3tnDanxUF9By3oq39NdZb940Lz/vQz5/M2Ybg5zTakZt7lg7pI9dBHvL
AcSxCbf5wznv5ykP0eexZhOk7t20MxXpqJFJGkPtbYeCBbG9JPgA4K2INqJrX1CU4Z8ZlzhWrw0d
40Vf74euQB77VpHyVJfhrgBU75M2aUcuVLHIMTJ/B5RlWWbhLhxdwPK3Wa07CRalNi5WInpyScca
C2DuTbjJbawu4HIjAimSnNAPtOFuYG2l+EkGm2TKw2YganDwyIqtCdBRyqPcTeDe7DJhH4Ms8rKL
qC+k3l5oBfCw/EZqlbskeNcy7aaIzCWmJGJv4Gdb+UZJ3zzOuLD6lkQpirF2AN8dCjoPipQdCglS
hmhvYccT5Exvi2gqYeUrgtiIr4QWX1NXEAPcPeJXm8TR9TfF5uLJvR3J/4uJRK4JpHAlWARav+pV
CRePuk9s3QmMdl9zNDX9mnCA34nh30NtJO1LvpVbbxeY1oUnu0uLKAdJi8FbP/dhe9AU/VAHF2X9
nqreJhrKB6v53YyeEyivki7WjRWtNOgngSVvCv+5F/3aiohMIXQKufirPSirVGs34BeXGkftBhVZ
ISdbNQp+Dx6cicJchyoFq4rs08TE02znpKNx5tPD/JdriEWv/LRaEzqpR/Tjc0RDZlQLWHcgdrEk
5fJvVYV7r/prj4hskWTrtmiOklQ+tdJbXER7XXj0c0ppjzb80EMLlAGgeQiT5UpdStFrRgqXSpKJ
HcOHz7TNCLE4S3/KEY+raHYhqXFuby8LYS57N+Gv3w5TrDvCpkHWdtpQ5TRe7b2dgezufyoEhSih
te/L8DAChJLC4bqHfWtIzy3iy76GRyHVQKDSK2Acy1rutpFJgiYRF90oFkbqbkJ8SSqcoGhMtqb3
mlWdEwdEllU3fTAlb1zD3zX6NxtPPcElafCs67+6CWYtrzjxLW2yfNS2uiisO6h2C61KNr1HlEzY
c4Qm2mN4VEHw5CWBeREyZgm0DnzDDmzUgNE3G9Wbpu+Altvgy2mrFnC8ZKgIPtxm6a1Cdx40sOM6
yjmZhcslTY1dIWyPuT08oKN5YVdREqk93udVsMwiXHHSZB7xUV8BLzS8K58oZDYWk/FiYxHtBv7w
MlbEKk+hyGMRSkS3dpFV+v61nALTjwl5DvxLlefTo7nQSMFAc7yqpqPzmO4S8bvxXzzOL/WU6QAi
ZklBFAOzeRmWxNhmEHc6axXXNzWxTuA4HTHwXwUVjfTXynrPdW0DRXftR82mJ0Edo8DWjrIHw6xX
tjIuDelBpAnRWw2QbXnV2JUzRM2VQYk26cgwalfhWB2lGh6H2vNlR4AS8RMKgi+VmjwsiZzFzvEj
bA1esaMCs6vc9lHU75H14vb42Crci0QuFcQTgx6M8voAfegnisnIURGt5W5/E0fDS90S0QMzGpcT
PFNiOGrY0Hed9qQoj8303InjMkA12dVbRIpEgbECMyX2FNqbGKgjvGkWwvh8bL2FSOKQ6mV6MeDj
W+ZAtvtQOop6Ypcpb7ZAzR30+Ea1Mt27yXDo2ekvIktlhe04Neh+c9f6Yivcximi9kZJ4APY7osS
hwe/xf6mt+JnnwAw9aptHWgH8EIPSQREjXZrHec3GSHYOAMP1sC2llzETrV+yGW8g9u8NIojMnvi
U43lkJGlyXFQGP0OBuESnU02uXqIMsj6nZe6ZFyCd6ilH0GNp1GNYGAawlGTZ9hMq7Em8qz7kcS7
tKdomYMZ9wixManNF8TtutILml3SoInAdEbpMSmJAUdBQPJZXyrbtPBWVEgbFwelyh8PoquszbYK
+S3f75LOnQFnGxf4i3UXpdLRnBIZ8oZkBRlc7JlBTu9c/nusnfuPDSMpcKQMx4b0nKz5YSvYBeL7
7y/k5DbbpN1D+UUB6DDbt/gSBhqqQVehtC/1h1zWFlkIB+6cOPDkrpKdqyXg7dA5mKvohVEpJGhK
f7SO8oO3ipaVE937W4yyTvL096/J4IooCyLe/FJWwprT4CQajgUE/b6CBUFQiJ0jj/j7DnHMNhig
dUNBZ8KZb3YeTJDN+6HRHQHy5e+pNhkCfa/cfH85X00Pn0eZqw/7QpJZRLqjdhc91gdj224Lxx4X
5UrsM2pz6eU5zM6XiTcNaIPXkEFjMTdml9UqHTIkLsvMmuRGtEayr/MCq2LetGV2ZpJ/eZMYa9pP
wn35f5yd127jWBZFv4gAc3hlUrIk23J+IWyXzZwzv36W+qWrZKOMHqCBLsx0mSZ5ecM5e69t8cfL
I3UwQRAdS7oa1qx/hFoUP1njLP1wBvj+XPdvhUi9UGTVsjCMS90cc9QyOuEJVnxTwL69qbW+dKW5
yitnHmhl7YcS4WPRZeXr2WV1zioXwApVtUhi3GSm73Io5Rt9aazrok2nHxq8X58FZRPGrHpGDlHN
vjiqAOwUWlmqD5o+YGUrYdGxfP59MH19tVwCdAqFPUtCpnSxeS/GJBRUqz6wpid2bRQPsF5PmK3/
64GVk6MqwnuAFUKt5JLPMmF86HS9OEhDcihb6VgGrAhUsW7/fjdfa5UX1zk/0d8Oq+MM60Aai4OA
PWYzv2rrdk8s5U6/I69YPnJovZ5W+Wncadfxf51kLq588SDrvI4gXhZk65LkBeTPTyoQwuJIYOhA
HuAPr+3byhMKeBIgaECci7N/3mhemXqrldUhBnyl+ZTsOVj2PiGKXuKF7k+2o6+infPd/Xa5ixpn
2lIgHLgc8NlfVBMLzOVEp8om6FM1r3e5oe7nsbnKs4XWUPfQVMFhaLqT1Tde0jRvYRdH7g+v+ruR
i0LZACFimDg9Lp5AmjSSUEfVIZus+/yMU8uDV/gKrtjO93ovv4y6tR6U6TOR5YeyT5+kcn4Q+mor
EeLeK8sPKq3z1f44cPOA8C1JuootTAVk+Of7SGSsGzlxdNIZNUu2ITRu5ooZ7KjktMr93+/921tn
3TQAIiNcuWxyqfpIsheOiam+IULCoqcmtqe/X+Lb+5HRnKt4HRBkXdyPVhd1oxrNgUZiZ82wDczu
fgYPAbAq3VoAcf9+ufP4+fL4zkAYbKoqlOuLbYfeNKWIku7Qq2A2WyOY7bAYfCOfHy2AEbUAWggs
xd+v+e1T/O2aF3NF2S9ZG+vNoa3f6eSSBmTZYHJ/+FC/m8IxjZwdp4qpMjr+HBd6kwdWJrdEjSiu
poJhJNf177fxZcd2HnnQd0Q8HejZL30pqtpDnO24QkKw8/gWdWfAyLrPnv5+me8GBN0UtKxkR2jy
5YCIiQbVg4w3JGW3nALQugR30qLfAvt7Nsz0v78benQohLGosGW7/JxKIVHGWZsOCMQlbyR2xy1q
qjdxheXs7/f1zQtCcESZ3ACpilT3Ym+T5nBH54ZQq8lw9OkZAYn39wt88+C4wPkfHOOM74svaVBH
ode5gDDUu8Q8g27CltY5HBG9So9p3q/+fr1vhvWZYUlfgX8ZX1THsRaUwUIWkJY1v0JJosZjTLLf
K+kPM95316EkTKuNl4TX4OK+IlDYSjAAeiF/WJrepUmxp+onWKb8zcRA4/Hfq5xH/28Lel8S8mMV
8kG8AXnSPMWNra8MP/YCN7gTr9Vr4RbEy968O6991kpzCo8QwAjmKXgDh3D1HzaO3/469FnZ4zP5
funI54QUiChJSZPzlWJ6pfcDON9AizEtjdNCorfNJn3++wtlNH6dHQlV4RFzqMAFdDk7hmoQlxKv
tCI5xWmlmpyuRrrNgwVxA+l7aWYdhNy4aavwRjCsWwGfbmCKnHdkJCt4DcrO7VqKC+lAkyonltUg
VUzftLEGBgQtWj+i8nouJtUL6sQnXeVGCDMnmiWQwaaTNO1abutjT+JdnxB0C/DAj0nDmrMysKtR
B3c/Djhngvk0yFQtYr1+F7vsLq+tU1gSiWBSPlymG5UE89lQVnMS7mA5oUaCaZ037Z62/yZEoqZA
4KDlYg9a6i4SUabmc5VUDjDjW+ApcCjIDe30x2yUX4KmOApKsUu12ekM1icVYb02WdtOhopcEz0S
WtaunoU7pctuxTNAfskAMZe3gkABjQQEP4gI2u3HtdXr94lo6bjg6z0BD7sBG+IcjQ/jgGCfsJhx
yvZaI536mqTJkmBBsg/2PPw1De7Eh1y8EJRXn7qRkFM9JpGwz/pDQLT4JAJXL9I183ZtK4JwSqb8
ZEEJ6YTAEVO4z2Gx1qi9WJaFzJHamb3QGRyjycuMkWYTh5+a+Fk1XZOyQXHTsEVUO1mluKJJkJE0
7YegegKgCSv6HAFfUPbGK5bwCKvpPV56xI3ZcBe3/CEPgkdK7VeZMIdw5Jl/isB8nObaiwsrdsuC
rRRtQjRmCgB29dCNrY+GyC1BRlCQ8eupuaoJKO2C2qG3seZJOUka++BWHIM6i1QFvlUkpC4SbtEH
u1CDpiOIeNSJnjZGxZu1lo2KGZc/fJNfJ1hoSoh9oFuA8fwiXa9qNSn5RY5J0sYbSsst1W9yOTBB
mG44lqRL/7Rz+LpmcEWLE6rKdVmmLhZ1qnJLWmryYZD0LfKIbUoj+4d9w3c3dY5gYg6n5YaV+c95
T5jKsE0ULENJS7kxe5tCAlRbwdhXGimXyPKnH7YR35woLPHspRRZMyztyxFNkALRDFBOaTYa21sy
e9fmybSJDKIiE/raD5f7wvu2zD8vd37Gv03shOuM7IUUGmTGk06BFlPD1XzP3vKg7Zctydu+8aDc
c9MqKcd74UdO8Xld/3PHyfUVAwQA9lFe4/kF/Hb9gCJKHLb6IdnE637frUdf9+XdTx6g70bK71c5
rye/XYVTNwHbunoAONIERFGYP22cvx0n59qApLJKwm+/uECVEQDViodWR3uAV7NJt1L9qgz3TXf/
wzL07b1gEaMVZarGFzYhugpIhIV4QFJX3amO9Ri+QDk6tGSdr2qfaRGiyOaHa357e8CKGI5wgBGG
/3l7cUpk96hHxxGMLcseOZPrxF3eTJfMQhIZHdJfz2u9a/2Ao9f+KUB+GR9YYlhtqexQG/nzylkv
pGoV1IcMztE0O0PIReIriVYTDGIDWJrY6SuzCW4jIVxP7SYVyMylRWPO810j1vtwjl3abhtYVIjJ
m2Sy56mz67pxCTZxIn7krOxk66OBTFstoGCXapWHD2SKTUhF1cTlT2PlJzEIntLpDSc2VVuexU0A
qklNSKCGV0HhHJCwLXBoysStOMzkAnd2Uz1qZk0M1ARKqoIRfdWrAOiIPNzTEXpSy1J1DEV6DDXE
nGLnKUa+Gcr8cU6Dw1LWThuUThyeWmOkr6g7YkxGIDuIAjTQp5yslaax4xFdKiAIqdsFsb6rhbeJ
yFN5ue5FCGawEoeggFDFI4ihLvTa7SAQGpWJTtu2+0xsVzpiVhZNe1bRb5DZW1pUD8bI5aOEgZhe
DcozEQl5/SBDP7QmNIea4J2Rf3KMw6a17Ex8axbaVyQ2FdQH8wycVWKH0XZIDJ/au18R8R72u7Hd
wBMjvuKR3ELgLArmgdQ2evQ3dtCv8OnaylQjnwL2hdywzY4IRX3LZD1GqC3I4IJFMsTYUiX8wKF/
FqW3kkV2mORbjih2qh/JDlOjfZNWVLRyZO2uLLzFFgEb60Z/IH5JVh5kEO8ROezNvsp/NUnkIMTe
lAvrvEqvEwiW2bwbBi239k2rj5Ep2UakeXNDwI4Fy4yM7ig0vHRUnq1yfKjb5Kqy4JeozwQ42aj0
d632WEyCE+g0pLuJbvNhIYO6N1eN5afiKmUDEhN4KaAtv1mGl5AOV1NErjCdOquzzdhv4rssgrPA
0b7mB6XmDZJDco5zD/mhLZ3dCHW+Cep+D2lijfaM/31tyHsj+sS2UTWbcgpjW1uSg9kAlmpbYmSL
3Ot1g41Gyn4uGO2eRIlhyGyWTIscqcKooKStiK1y0taf59sRs37K6agvclsxb2PJlbWHuH9Plc3Y
7vVOti0AHkKCbXJ+M1XV0ZvYrXFHJNIuj56agdY0oGX52Uw/CxwJQGyetEjZpuHWVOnX1hxXNbJU
LHp2+yWwHMFkGKPrlzBOsFtJEt2ZKxNNQeeW4Paq4LrSFlB9lZN295U5eNSEXQUcZJPljjX4TXWK
pzuSxYX0LsmeRQBfbb5N59ZRGZuyfqUlkS8pmZ2OO3FmEAcsc9NCdNeyjtpkFwWPDZvw1GBcR4Q+
n3URoOTr2UlmmQnPoIdKplf4VsiG3YXFphZ8GLQvQqGv5dqVrQL0GnlCffTSyuVJbCJkmTXSIwKX
eWNp19nzMOzTRnItiFYzYmwfTpFKEE5yv0yHdr5Kw32zHC0Gi8az7ZkJckpksUM+DRPedUWuVlK8
IvCerAb26sFcCB0pmHlNCJ7PEvAy6ntJ/l4aG6nuHDOfbEWVfD0XPWX46Ai/AnnpDICoKwOFVGzP
PSK/m1A9QZ/a9lrkdPGnPENaTE8i3s7WeO6V60k80qzRA3iyutfXN3oxuzULTxGm26iUd+jp3LhJ
YptdhF+ILylfc8VecyT4EM5okKXO2K7+CffRf1lTZZdC55IzlixQaydKwolkt/yHDX/b3GYW57YC
CKMpe1UXu1ErnjoyDO0gzwWC0bL3oo/IYm52g254enrfxI1DDBf9Wxjx0dEKFlcVxyvVDDcott1/
rjs/xWLqxXnvLNWxjh9L+oE1QyGhL5/cJ9Uush4rplIz+uz6+4RjUZM6+sI3mXqBul1i0UknmVTv
fZGP+7Zstop0HGC3VQlVg5d5fGxb9elsojHP/qBs8uvFzXrJrsrXmWhxEWFJRuKb4Bn96EScD4Ix
9eT+o9avsiHgNKHbhBY5Y35nIdQxyn1Z3iStL5nRTWRBLUcVM+JaCV+jDMA2jLsieSsjeW2knPSb
j0h9bAfOSuuiuuvV4ywSNl+Kx3j+xAJis3WG+rHYCvh862VJVoq8l5KEITnZiXmkPgyz3asMIG+m
8MPe8rznuVy6ZQxiEqQ36mL/ZH38tulSxpx6Nf2+1ir3nRb6Ziyu9Vj9oXD0tYXJDlaGXHfGT8vk
MF/sEPJ2AIwxSgdy2FeVP63FzeIENoHXmLp/qjucyxx/3pIJc1BSoNaRK/yF62BIXUyYHRXfKiRB
8i1lKRKm144Z94cN19dnd74Q2ztY0AqNhYujTUWBY2giwB9eegjPQDWS2SNX/iWBATGdECxd/8iS
no0/XFj+9g7JsdZQNZ53XBcb2TlsyOpGidyl2rBbEAuvO7CgxCk2y63aNmlo9zh67F4RFKxpWb8u
9Hm5GoNW8ludLzNSl+imIv3srl3ybA0XPrxu8wq+Vcy+DRhlaDGnqSZq8IFPdrQGecuTFlaW2NYE
gCqiM0Zala3+/kC/fZ408c6e6nMH7GID24R5nS0cTpdcuzMa8C3QZUOLDPn/ehlOpPQIOQXrMI8u
98mzWC4o2+SDCgFYB7msNpm3yD9QU77ey58XuTjMqBPDjryVwwgFycwCH5LWWqnGm7/fynfHDJE+
IZxNjtdf4BCkk4phOkiHuK1nYtWiAmVa+fr3a3x3rODcjq2BC9Ctv/x0G2nQk344aG3kl4y5QF8l
4p2WektS/R+TEZoA2hoamHVKXX+eIwSAi2mVEisFsmydW1hQjbyQsW1b4g9X+vbBnalOYHuYlS4r
2drSmUNmSYdO+VA6vtr57u8P7bvXT83z/GYg5zDn/XknQ9MbfQrQSVWfJePQdxu9Pv39Ct+0GZlS
f7vExXtpWp1Y5CY7jlv0UzabMTAdKWiA9qo7kLmzDn8s6H4lAZ1n8TNwUKILjsL5Yt4hBrIwLIg5
Fjty1FF5cxtaHd5GslYdK9QVth3a/N50ZDW2YppfLVYb3/5w2+fb+nN2//N3uChyj1OXWfnSHab3
wRVsY5feBJvOjg7BU30kc9j5++W+Gyd4Faib43SSvsphtDLT8YoeuyWdV2JpScTqdCZ71r9f5tvh
8u9l/nF8/7YKz4g4mjzuDlofodtiFy1QIk5+qo3/dJWLz6udiCkSWa+M08Sjo+LrTGuwyy4MQhgr
bE5XP7nu/+mufnlb/24vLhUqqSEXQj6JXFLfUvueX9rDlJ8TUFaCl+04O94ozoFNTWCj2LsaQLoq
DrF1a5JG98omevlJ7P115WT0/Pv7/DPCf3vQBlHTaqyVxyD7jIwjKQ+rnhNb1Jv/xxojEfFOnQkm
2JfEtybQOCrl/WE5h0KYyTHkuD4k4X9uK1GX++0qF7OMNTVlq035sSzHT1HLX0Mxci3QlX8fnN8I
Rf68zMVMA9u6RK++oD8TZr+LXMWvrgsXhaFi6880C7zzgZ/eznrmNf5/ZcHfbvL8if72ysjgja1h
Gg5GPd5XwbDPWun/WKt/f4wX01rNsbIVlwFpa+YuBggKw9Oqn4rU387Xv1/lYuKKEijcQgMJbGNu
hbW+qq7zbeiZ8KOocwW2uZt3P432bz/4f5eIy1Uuz5rYElgiQs1XUbj22q8KqcXfR8e3X9S/17gU
2AVxHMUZt2XJn8Ik27X8USxwygGi/v0639Wgf1/uLiavPp+CDr4LgzBct6t0dQ7ly38OU9O/ulH+
Oaqws6d8ixfv8qE17VRVhJ2Ap6FXFVjBSyQihM/u5rQlVOGpCimtjuJRbedVMT2wnXZQyMCMJe+k
I1S0UY/BArTuZSqG22TqHFncpXLpRVG6DrVDMZyT44M7wLrIqOV1MtebmNiESRiOqiCuVPqjCwHh
2tC+iEpFSMgA8796bQz284azJA9AZIlwqvw2V9zB0G7bQr9Vxfal7EMviwyvTSGrGgH1VrgPRr+p
pCcSML10CDywBjZ5qPckT7DtBQuQLIkbCMPL0igvmax9LlAkNGMTIswn5NEuU5zowXsyh4cUbfus
pn5uKM6EHq0Rb3VqykA47YkCq4HIWJaOSVHZ+PecUJG3I3r7+A76xXSOi9f8Kn8Gs0thAeFAGm7Y
0HpLzMZb96RQtYO53DXiGVJ1lpu6kvYaCp9hPdrdgFNGEzbKSIe1V0FZmLZmjE5LhUsfaM5OsbO0
uj10javm97h7Ha1N8BVgWhZSakPHnPpbCD2hLpHpNvu+uRFTbdNrzaoWYrAYGors0A0L9VQacHQU
aOIiZ/zmQ5H5WYLlExXiCn3oiGD9x9RCCytSZE6ciaN+dY0vQg2flGAXt6ojBDK9YH0lZ9GJmLeb
NANyooqRTW3My2bB7tV4FZNmknWzo9f0KouHaTwZYe3lSngtiPct1xbUYJNJuWLnIcUARodEORJx
XC8SAEFjF52ME2WTrQmJF1sv4AQcgaJlW8fbePnF1hO5hGSHBNGTf2xTNuV1UReX3kX6YUFBOeIt
UU0P1N4/B6CsXi8UUtK2vBnE+9yqVp34GsSQ0JJDurRXA9E/Y4llgsgDJd5L/CvoDHfgr4955RF9
6CTVy0j3VSRNutV7HxeuO7emK5TpxpQeM7PYdJXEUqEZ3jSgxI8mp+FNJTUS3OQxwL9T3NeSYS8G
JTwRHwBh2m1k2SYVJjnLnBRPaNbPmyhI15aQPjZNfZSN/lDXJso6TEKCO6QKdT5CWMJuP2j6mmoL
mc9OpfDtdVSvClzW00mPGMfh4PTZC2xInsv7IpmOWIP4bzM30cDc4RgSo3PUIFbsyvAScU86w0qk
TBbVNQkeD3Nt2ROFOrLRfXHc6YnmkOzuJuImp5c+Z5tUSj2SSZB6zJgd7nN5Y/brRLqZKKMLjxU2
BGHG/SRbmDZ6cr9RBnQsoVkKTgTwRsyBBHeMNm70rKCnB3dffhmiBmPTRkpb4NhkTKlMGY+tTCHx
xJlcH4idzE7tsBLVtV6/JYwOq+2dwsB20t3G5/jlXwqIUP3anOmxRIewuumDh4kvO3+QKVxQpeNM
bxvVMyZhb6kxxsCNC9mOMZ2LOcySZzVWnEw9qemylpR0I1TZNjKsU0PPqZ0/Zqk8ptCOyCHxJfaw
Zl+f49KZvtDeq1hoZLKUsCY5UkgEEIEUQ0jVshh3s0gUncZTb9v8U6mCF3Af62ngZs4pJeKTpscf
4jR5g2Fu2pFBVJN5X03RLjWICRnL4EXUmRjMxQrsRZkeoiG2m1a51fmomqpejzI5NvMBc5JrTMaV
VeI3BfmtL3bIC+mzmHL/uBfmQ6F/zOFJ6u6R5rqChlU3F3wTC3L1amrvMU89XM8TCUx3UXk9x78s
VDbLiiE9t7dd+G6h8u7A+MDKsovslxk+p6qvlMn1rLwk5VHBQxlFO7kbtgQFOtGiejnNnzk7mOkb
br86uxl1P69uu2ayy8jJyaPSFjJhe1tqbszANcZX02i8uNJWhno3Zb1TK+vE2LXlkzFAP54scty6
XbqMr2CARGhAbebpcA3r63MLiiwQuxnSF9hFG36ByiZKy02W8BRiIspVfXM27OigHovweZpYHLqy
dI3lObFUW+xXaqk5WrwJw0NZuU12q9bwE4LPqj/GwVtknSZR8oJscEzyLAmy7EfmSZpMSejqU+JY
1YOAAWno7s6xTxETopHd9MIm757aap8gXClAsUG8yQzk+XQ/xsyxhM7WQuAswJjasdmkJRUu41SR
1q2G4nWKhXKO36ri01hcTTgS3r1KWBQa+S6xRC9YHpGLpVpHfEPtNLT2tE9LPWasfBNsqfJFyvdl
pLt4XG2r3ij0K+i+tOmTuszvtKgqKsQmK1sLQrDMakcexL2oJU5i/ZIZ0ZBmkLOUXX6Wx1ynZCp2
1o4wJ0+OD0W5MYptmh4kbVfiMMuIOjrSJ5oEP1Lv89fFtPjrD5ipVOMQKHdB+pxnN5nqGZGXG49F
cme9WdZrq++l+HqhKBytB7qCoTtpXsznnXl964cyXSRy2Vz1VVlqx7LeYmHXB9dlfa3lazUkFWdN
rn0a839tVaQzeO2lFFNk+N4OstvgFVaK2onIZdHUQyln1wnI4lgJ6ZISh6OGK2wtXcRJfngNps0i
3Ij0AttsOtVNsMWn5WcWsazIqgIEM4Esvnepek20GtKp5Yogw9fMyPggcnRUeQqUJyFkguZaIWww
AOigtayxv4504u4FXHlL9M/fi/XgRs+btRkaayVqNpQn3QAmTjObUJ3yDcc3Dx6GrfeKPdTboj1O
Bmwt8Q4X2boz94Y2bKwgXxl1uhqa5SE1YUtFYMq6c6fKsOXyLW+swdYgmI0Zc21VXnOTPgwEZNof
PXX8IcuBKT3pgT+3q8x0G3FyEHviyWKgAHK28utaOZlN5qbVXSRtomVf9VdmfqyDjyB7083MO5u8
0qtmXpPGBfCHqJRgZy0JmYGFO6DwickGEGsiMFo3mPzOgNM0qe7YSbbVYEqkp82SV2rPEaeFcHYs
0s7w/kUVUbtl6/Lxblg8vVz70BS/q14nc9cvBFTN3FdxVS/vWTY5vf6i4QlOc8ekllBuc2lVjq9n
llTvZgM/SU6hQx2kgJ99QwOiZFkQaXJn9KIrqGo3kgA1aXTD3Gs0FzFrkxym0SMATJY+uuRBoJ86
nHTtmIWranSU+rYOnutflbQKtZUc3udMYZHysmg72sNiHdqicNsuGxpBlXWXax77n4F+shg7rXzk
OkRnxOFtFr0p5+kbwm1y6q3DQMeGtuW4bvCfZH43v9JybDKUV4TEWXemuq6bJzIWAxXbMytq7Q39
J2QrC2cyceQjrRt9O/Yg8WtbS9b1sCGozRl0LzefJpZs+GW0oRlwagLnZq3lbC4XNwF5lbS620Tq
SrdeZT3xtY7BrwREnh0MlbZ9lNjSuBExHc8P59Z8uGf+1mJ3HHMPGFRarkQU7Wx5BCtxeAiNlblN
WGFEPIXZq6WdctpntJJ4fYmE3p7ae/1sKYEvTvzYeVopy305+FE9emFm2QJvppKfRlLAlLNK9dUQ
PoxIXIvNr6D6pQ6pWy/PcHOJZnQ06aqku6WdGrNHU4+7j8M5+X4OYeprJcYDMbjzzDdlKquuuWe1
PfKpIehdVl1XH3PrNYdp1nTMwDmygNwfg8kz+5h2eMK07S7EyzefRbFpCow8pqfjZ0TpTBpW5sjV
HXMM6nT26L5RfIacnRZ51Y1MsDn9eadf9nTZBd4/TTqRnxtzYgjXzN2txfBn/zhFlmcNTlBJmJUF
Pp+rUjzRuYxa7WpR0hXBVvaMhzrkvZmlHROGOCbbMejoXWEmZUJGXABSCLht4VdW78j1TssG34LA
3czFKoqj+zBL7REGIPZWYiDwTyZHIbS8sUqvc8LA8uAWmxJHnxVlbll/ph9aimyI/KVbx4Dj4IgO
4/VMjZUdvSGdZGkf0NruM77hdLHrnsaJ8ElcjKNYOyuVmHTZoOhoC7rKuCety81I9uw1NzAil5g8
O9Wux+RKlV2peo9RddC1JfSqNG4VbbDR9LgMQXzish2Iqp+yibcWyEH1S5q8T5goy+CDLjROUbqg
wmnINAkr+pVR3pQpDe5UcZFT5GxpszJ1CsRHzXAWm2xFZd3E3TYu2WQAvlvmO6F+QceZsd2VhIqs
CLwrnRNqnh4kT+cRkNW7QPnsFhLEsseazvj90Gr4au965iUCXuXklhmU/qqTmQQD3qr6sQwPETNn
v5wKq6T96kwtwzim5rZu5Rt9XCuLT8O+ST7KyFsQvchOJpxk1WvR0IjXvfVqtmsR8fcw2to+qGjF
IxLhQL62gkeVRzHNLrw/0lM2Q7Mbz2xFeTUQ6zben12vJkfYPETvacAGAIgn4MSv9vFw01QojHK/
GO5lYy1knlW6lcCcOrlJTuPuebiWGj7XwV66HYEC2lUL5NsgYMMJGtewvG4gIc83Ak8H6maUFBF1
XxmFLafvZn6uZD8Kb5FoKPpeNF0t9DTjNZScSXfgnuTVMZTc5ROgZG76deoozC7gKdHT9/lWhJAi
cppm6vBMkkQkPxHsVN4K9RoMHwPyNh5u1YXkuIf0xL4fzZTYHc8ymOpaawgcdcV0Nek7Sz6KxhqK
I1+zWrB5+JiUddae4s4n9hLqXF+uIgZEcsIGjygzyg4UGwJ+TvlIimQjXsnPwXwwzcU3Qw/guj2J
92WISznY6OUmQcCrLozKhvnqqse/1e4bTgTzS12JNpyKJDmM1RoztN7uVVB/gj08lOq9coylTa4z
Xue13q1F8S1CDZAeg6NQslrWbii8zgoKMDvNiAY/dPlVSI9cQqmxgnnY3KAjAMEZtX4qO2XsibAJ
+lWT3xC7KnnJ3fwRVdvc2OUhX7+N25voRGi8PY3np858G1ldP9vyNUVClvrnvfYk7YfI6VkWIeUI
t43mGeAWo5tJuVoEBFfHcVqTzEUmu0JLlTRN4BxbHfmDAEGp96Zky6InyPdadZ1SgJXbbTx6SnBj
VjsFlnixiVAm/Qrax+khVRyAZ/zG51MoIppZ97TcRfpjLbe9sRl/acKaF9SukzZiT05k1U5oYRZu
ZWHdVS7q4hLNogIZCWLE1XklkAlnTVjAnMlcZc2LzvEdJ/uGYknC5mLGdroXEleMMuKEkCk4uRb4
VKtq3o865iAkrigbBVXrJsXHiONcs05ps2HyGZarTD0W2pECFxvCFnVe69POSerb/LmKHOqlJWzJ
wcnqOwTt03wFdoSEc6uysXfYRXU15xvR7D15AOOIVMMI7IFIYM59FWIL0AbVobLcIH1v651A+Ht0
rc7n5ynFOgGQpNlct/d8QDnzVSqt0+llzE5Z7MWLaM8P+efMirNIfDrhgYl0wecuXIU3/asU5o44
xow77RjH5MUxWZUt851+K5snpd9kyX3NkXrKOeqgcocNMHDIW6sP03vHskv9LeVr7AZHMMhl9LuE
n5duBRLvxgCNYPckwJpcJsWtdPaWi75d2o083rLdGTWKNSsIpzE/QJefWywOkJOdClrImEerRpZc
NVm8RbqS5bvBIP9pbeIIKWev0z6lbtUKezkmClXf5khtp/sl2KbqjdZtxfnVbBaKgmDbmfGsXcHR
qmw3ugWYH2NBIW5MPAGJkh8jXkCVB/Y8mrf1CBugLK8W+Q4Q2CZpQ7RMLCIsJnrD1rm7Ffn1BPZH
ZICtR0v3517c9r3qC0KNwku6MfiKSEr9FYtYXidjXlmtdlPl1goK9K5NE6cksSYP7ss4XMWc95U5
A7r+URf7ev6IdYwR2XIqC2Ol1hiCQzkO7XwUago2CbyLpPhVzxTqCI61eMjLbZdEBH/OT2njR1pq
l8Ne61ZNTyGxtKVCdkne9cThVamOmugvC/d/M8SSEyG3EqPrYfAzXUVKlvlSgOmldwKtwfAShscO
QUY6v1EucstKXeV93LnsuY9qoDxoQ/yDFBcl+DddSp2IdSoFdLK/aHFbZRSFoSenqdGeIgnMr748
5xxO6yRnYzi06yWmhTqMHNDZUaud0TutPhZ2FimOzhAsAg+kmxjJzNCTS2CWFw/Em7ZeRGl2EFyZ
wlk4rxbFcoV2V2oWdgOTQFWTiZxdIDxoCn7ZtCe1bDWEj2ibepJRBaN2sTrZzUhiurFd2G+bD0P6
QA+J+TS2iXHle1tRZrSlaZ0Fj5yMItPrxkdt3lLtaZadML405PS2N8lybWpu11OKyfdMUjnneorE
tmYdMYSj0LVjQItdd4rU8bFuZ3vQ91b1KPyPvfNajhtL0vCrTPQ9euHNxs5cFAooR0/RSDcIiqTg
vcfT7wf2GBLFYE3P3m7MRKgVJTLrAMdl5m+on1Jg8IfzZrrtJIkS9l6o9FXUYtf8Wk9kc7F0M3jI
0iFP3VxNqOaAHAUaYouWWwtPk3SdpbXdsfzj+KqekLrB/FZyK9SL+/hngJwQon0bDTCEjX3jT2lg
dks7mLeUuLi4qb6+b83yTIi4KuIStklIrFV0pL2twhTV2BYQbr2WadwhWLYt9E2Sf4/ZB1pkcyXu
jN1kp9NFQL+mpLxj5NzJIH548doT7yettWNZfih08ItV44iy6dYS87afrgN2V71OqY+Bt02pGJfb
XNxGoM+mMkMnRo6cKk9miowdzOJK2BbQXGTN7IK+XoVkQjr1bM9ECkn6LveKq42y0/vTTSf/Kiqg
TngDdGc16rMZqyWMhvWUCA/haIvdDil+jhQbhTUn0knFemgLanKoVbyVdcS5TZJTUwPROyGHZNxZ
3KmT9HUCQDXTtPyICbQ1jYC8rlz3prkWkSzp12n2KMPpyut7zWr2gsEEmpQACOYdLBmEjzwkN/of
MhBnJ2r7Ecdr0aQOwkkVKKlklx73EY8i/UGoeorNSm+g/UttNlNFkXwblcWohGgYlmvsjtxCEF30
s9ayQl9juvX5ypbH1Tq5hte0yrQUOXDpuqw49przDHilitIDhU1B/YYa5BrBqI3I16yQCBKRGmUD
T8oXT+OPfF4jvZvE3GkMO05LvL8xmKaeK4va86h/6xrYXhp642O5CYPLpn5u1IMCv2fEphwOGhC/
+BJ8vOtl09ZSSPNQnbjrlGQt5t2JPthnO8sMXEEQZFY7WGK/9EkYhZJ6ktU/RJCziqxa9cYpmtCn
TTCgc6okSkhiYTj7selaJoDgpVa9mO0Q9zIw0StlROu8xXp9b+pdiFIMKVr7SwhnjRszvpQiJVjX
ZaCuujEMHtupyy7NIGCuKKgeI3Dsw69rZYXyolndfd0a/KwF+f7LLjqrqRp2OF3nl1rI4VEl7mRF
O82ngWAqzv8t0gKhJmdYVkuqeKFYT4rCLYB7PQqHgMpPQDU+g528H9ECPdbFJYjZSLsIhRw7TIl6
7Slx30+xPNAkZ1DmDLlSF/1UEYd3Q6nHiz4eQdc+FxR7E+uxS6K93omuTlrY+1sDKa6vn+CxQivt
1fdxF5gFJLiaKiTufK8CIrVGj4570A98vvelqji6SnMpBffX9msPRpOZv9awFelf4QBOATmv7VHS
qTUKFzmqaopk3MM1uLJIW0980c9wb4g4QkPn4SBUsHhATYbjRcU7EK9RoftDG9fbjZfCRXALJnql
XgL7vUrPaaHRRAPKyoG8Ds7brXUW/ai3X3+Zzxa9qmGWgla3AYd98V0G1GJTs8PGRG2BFg8irMgs
li6ht53S6T4VafF6pgK0igEG01TqqFxRduQSr5bqjVlTRvl6UG/IwSU4SDcNDQ1yXcUDZbGaci0s
ssJAsiVsgksE4HS3rdkhavwrnLyiYJLSTi6VCJ31bqTb2k8HWcf2u9BggBpVP53YWj+DaMwENIBY
oGolGOgfd70x0b1g1MSLVPKA/Semn287UxkOsH25d4TmgwCG+rIqlHY/6En4fRxD8zVrMiu2pTyI
uY72yoXhCe0+wZXh5uvH9dl8RMDDxCMS8Qwe18cvlykIWAPMuzDLsLkUswC7prxsZyMBnW5w0A0b
AcTw7ddBP5sOlqiKCgA4wLLLRTAoQicbHaaKMATo590lEj3FWvlPooAahrwpfeJjAyCLs67EZjMl
fUjFqF+F6viYJeKvr0ejfLKvcqIh3WOha47q9WLGcWNvwxE4mgJZt3DNQDIPpZbUN0Wj6deZWIpY
+UaqgyJ5shONWHLqotTvutGaLtosMbep31awZFRaInFjUWQPDCo0SlUI6yHvEmrklD3RteLyQSnZ
Nus4cUvTrJ7wWLWcVpF+GbE//ZJU+nUtXrg7ORQBH3tmtldEmPuDKESbsNOrX+kMHfl69J+8S/SE
AIyhVDILoC82EcUMrb7woktSvDTda9Yhkk8oF/0hor5Y0giUGbQg3pRQlqeK5slKSCvmIk03MxSk
2fvkvfDA71v/UvG+m97F6B8Uf59bP+AMeYN3M2AqQ5KZ6j0mFVRoJ1IXrGWCNQL+K27VubK35Af2
vj4584vzuN0LwrAqC5BudCSR2iF/Pcg022XfJzO6xK56GK6V8sqI2aSH9IwlRe6BW6AieCsv0K40
AbcSisg+RPdAh8eDcUX8aKGrpqoHYbiJJHQ9t9IQr4uCBjl5Q7SJzecq31rTS2LcSJJu65hmFAHN
vu9q660a03NCY6uZLly5RsGPxqKAsM+4DNMEQ55lLpOda1K1UprMbrrHfHgShmt0A9r+uVVeh7rY
WcF9HvNloj0sscz7USj6ngoNfDZsRBLlMe639ZNqunj1Cq20EtrHvHumTCfwsNFwQsF1wG9lML8P
01mVuUn7WLBVBmhpjG7ZPiUxTGjBaUXRzSaZ++k+/WFl3+vqV+ydTca+7XpHLJ6ov+Oxkz8kJXvx
g0HnVoFFE8X0t64EKJ34n6jVjWfcNei7xvak3GbhZUFdSZP3XUIxQqRfJ/00hTth2mZaiy3Mzm+u
1Q4ebHmRU9yr3HT60eBMA/TIQCvPy4QzhSwUc9Y8jHJgSeGhbEwSHsQOfQP+Yo4IK9AmsX4oAs+A
mjdtNV4OFQs1cHyab3u0NQM6+fRgUThIzIYyOOyL8k7LrjoK6OGPPH+1ajblmwirG+9g9t9CEe+x
eB2rSML32CH1tizXSMAGTk8OJHg+RYn7PG9ovlnOGCO+YPnDPg2anzWaSJEW//RU66zo1F1h+Xap
/qqNm1Tm4Vz6zaOKtqfnAu+gNiH2d1NyUxk3qndbkcVqyp0OYl+h41VtqgvPuO992gZ7SKel39oQ
4GwZb97eHafaNiiLePvMogINdoHkdCc1D3KkOXliI0e0EqvzHj5cWT7iFOC2tERKb9NgkCSdT/Ft
0ILTooI9aq/IG0PXSCrLLoBmePBz84P6QKtSRIPCK2699qktHpJmP6MEUoUWPt3Cg97DZTorvRdv
uhrxjeq+lbAN1fisxSFKiza++jgkOZPaHnJ3Sp4HIF8evftbsENpb9pQN3rroGeTHXtXXX0pwACO
6UJTyNzVUIA1AKQ0c6lwQMQT5B90KxR9o8Y7q7Fp5HbcPaAQDvbM3S10uxJx+AG4/BTQ5kNbY8qu
gS1EL511TrXDjzAxuQ8kz1XTG6gJhv4ylvSGgXtE032T7RCwXg1wYxgSxQPkh2HUB9NTMuws0OyU
Wc1NBNvUD24sahSdrUVOV201YV/W95H20uAlDP2BzcSEhfoommet4qblawBgxbjwQRDJNAKVmful
burhe6DsEvluds+RpLtQcFPhJm83IsLrOqoL/XVQ0LW9oqdtmd8K1KbDb/gxtTTcqRhTtE+mLd+p
rM/h9vnjQfdFdwAtAoewHF0LkFihXEfagIvOz6kEUQVSKKROK4dPFaZClv9gaQ+C4QiZq1YuJTSJ
7VgcVoyr6RyNIoOv4zJDuvYc5Rv6YJ5yJiBJowS3I7VIHHaCcWtJB7G+UKnOKvnjSN/6MjEOuvEj
MO9pVSSJO1CK0surLmydSrqqqwvlIVUeLOkyfZW8naQ6VYi2ji2gRZxuiwrqcQ99GeWO25D0PQFt
4llbgXRa/oFWLcGnWeLV69mAnTxyO436w27e7YrN0Ltmb/dzfaEECQEzNmHmiwn7evpaCs+T39uN
lK86BFvq8iyTShdaJbxTS8OltQmow9wPzWtr/ozx/KkfdXkd9GsBjBE+XjG45sal4miJ5r6F45s/
gPVyheBKV7bK8E3iZwRh64c72aNFlR+ShormRmgv/Ui0JfaQ+rKOrxvtwtQ3VUTd51udbH3r0e8v
oxzMiEPBeFWV9611Geq2IXyPAXCygEA/IafruZIEwgT6tE6NwS71gPb3nWqel/42DRDnvczFPVtN
J3Ms0XC/lpjAHn0GXn/O9vAwIDZtSbsYpW/5OpeHvdb9CNtiVWuVU9CjrJRoX6OzTbEDRrxcyTSV
75Jitm4brg3rZupuB+05YHJl9eNQmPQCDwbLusiYZ5xKKlTrOrGbEbAr1Nxy7FeSSCPN26SpT0Ky
BpX5zQLdYJHlT5R76nMLzc1vsvFLYSrVxoswfLe8Gz9wU2znelna9hHyRGG1CtAs0wwqnt1+GDed
tAJOd5D5gPZBOtIZaey0uU+MB3hbYPS4WY1Mgei+wGHNP0egZRUMtL3Ab37rUcyu6JZJV75p9wYA
SLtRdhIIKW9PBWMQHjGtXochx7+1NqS9gTt90iCS3tENWFnZoxduZI8H2OIUR5+8YSYoNH56r3L8
UtsE3E6VDP1yVPZ+6OAlxuIKZ43OTx/69Kcy+is5hnbdXfUhncEMuejI1ctNTsmzQzUfeeNBvfei
rR7h9RY9zDxfdrwOsIM87Qt2ushRm61Eczacd2Ug4vmLTwO2kvdVuE/EQ9ledTTaqppgNC/wQlOh
7sPpdURjXxrhuijj85irDp09A8YBrdWseQgBnQzAAz2uP/5PI95KIZAmnuJg0mbsb01/gxW2HQM0
U4ezNKU3ov2c0nYF7ipuC6qDnHM2TQtdB+H0lCWHxHczsi8hXft4ZQRsfeRtqzgCZ3RBQ8EHX6Be
YOKnZlcpGIXpptF4ixocpRek2kWQxbqcrFSMMMK7JG5tQ76tKXnS6JBUZa0GLwFQmjzYtkC8pHFn
AVrxE6e0XuBtrfO5UWreIcG4F0zT1vHc0gRzV0rdw9f35c+SBdJBnfQfubgjsTjoYdII7uKii78X
uK4aJ2QzPqlaSfKsU4Ujlilii/sxnzPMEqcjny2T/SeMqzVQHcxPgIXmufP1QD67+Ms0JGerKEUx
3kg67xgUdQ5xqRkazi7MFYviTO1lTujpRMHks8eFGI6hIEECGdFY5KejhIKTJAbIxHYrWYZaXT59
PYxTAebP3w3DjyUTYV38EiawVup1WoV3Xwf4JMOmsKqLZEdo+hwRQ4cyi6Oi5jkFNQogaobiuukM
OsITMpMZS8n7r+N9NgN4VDwsDaoy9Z2PAxKiXNDJFTkzAGr31lk2GBTPb+vyT9u3Io3EyEyko+E1
HOkEy5WAXRD377QQK0eTxhAQRnHCjuSzt/MuxpJZ1ZBvAgyOL9VGEG+CdOgvx7pUT6yZkxWa+ZG+
mwMhGNtJxYJe3YxOKTrYWDt4Z+5qtzxDzuzal1ZYY56y7fhs/eAgo6KcKlIMWVYNvCKKo8ASL6yh
pH0Ur6LqpvdPVHw/mwvvYywqvgk6EGlfaBe6cIWEwUpUHNHksD1RAngzb17k54qMKuWbECx6kfNQ
3z2/OGUMrVVdxGVsrPt6HOxMVJCsM5LgYPQyG3mrPQ2Un7k4orCh1qQKAUhWOeijFeZOvh0mSKjG
AT6m5oAMhw5j0RrSEaUI8L3FiNYEfUzp4OVWu6JVRHfXUodq24d5/YAErmgHJrbIuY8arqxoDZas
7XVTetmJ4uIn70yBFE3zYlbEPKotCioOB7E5XUyW4A4iioc1qLNiPEHA++StIYwNH3ZWT+CUWKxg
rdIlP5imyyxq12Z6L0nNtsDOKPBPOUh9sjV9CLSYHmHUQGlXm8tEQX8kw91UUjBSyLpkm0zSwaCJ
+vXWJM+79WKi0GFSldmyi1+99BjWsAIbgja8bNai3e0QaAEKOHtdrsyr+FpIV9lPZEZX41pxpL3k
xGsOLkpX5PSJuv76q8xDW34TNKXwOdZEXdaXu2SA0WmhZP5lCs8ExTx9aB7aaCh+YF8pP/SqOF1L
ON7cxS0JwFvk/3oe/tt/za/+CFL/7X/4+3OOcGnoB83ir387Dyns1Pmv5n/mH/vnP/v4Q3+7LF6z
26Z6fW3On4rlv/zwg/z+v8dfPzVPH/7iZE3YjNftazXevNZt0rwF4ZvO//Lf/fAvr2+/5dtYvP71
t+e8zZr5t/lhnv329492L3/9DSbzu5cw//6/f3jxlPJzZ+HP8fXo378+1c1ff5O135FPM1G3R7oZ
dVuD39S/zp9YvysW/p4cMCw8E+I7n2R51QR//U1Rfpd0foj0CQ4f157f/lLn7fyJZP0+T2yQEoiq
v3362z+G/eEF/euF/SVr06s8zJr6r799nCtcpJDD5/gmPt+CruViPWZ9VhZYLKmrtqMzBzp0KDFI
8W9R31zJJtzq3jqxby+UTYz5XmXSJ5WZn+wBR1ocOjsqhUjkn0hOHU7WFmYzu5rdn9EYLDAAffci
/j7i9yNcNE2O4y1OwMbCJa/2dX0FafTcn5yZDYmiBxswhcaXzBkP+cOJkB+P9reQ1Mu5QVDZpHiu
LQ4NsRCqZmDsK3mjc+4Gdoj6jyN+r93Bjr+ZrrAL/FP7z0eP8+OYi2GaCFhFZuKTyzsk2GtAqbcJ
AA+IJQpAxVVyER2A365N29rqPzqgVmv8y78e98cjZP4KzFSUqJGTRcuZ+9nHszJqrKzG3lwHEg9f
rDzr5ZehfvlPYhiK8iavQV//Y4xW9atcruZSDH7FyTUdAT25/jrE4s70Ng60Tlhgsynpcac3mhq9
rJpcW3l39Ksp83JtwpjuBpka0DvGHqGhNVqyJ64a1odt+y0qhopIzbMP4Mmw7Da0fuVNuYb4W7SD
urNPN8rG2v8bhF3teHYqpE+mQedIQ+BdWdhT4JsCAKEB2TMVIw4TKL7SxRNvCwv1G2rXYux1ANtk
K21yIAqNapVS1m8ECblE5VFK9RpqVRWGckU9ArI554aaKPpPawiTckc7yOvdITZNwLs6TFLKaEkv
Ym0Ieg3BK8AxQl0AAkoEvsXzMHU1YHE1HjrpPMJfHjslYfJqH1oSTgCpBkxfcYQ84qIcC5EEDyRL
cJ/Deq5KMoN/m3m4NyHxPht45tJl0acSpF2p8KvMMdhGf6AqQv2+NnUcmpJQF58kqW0q9WC0FuxE
Ue1w96TIq7XSxkq7pIfT1OuxldAK6CaQl1VLkoOOsZobRux2ZuMP8DUrpWX9WBNCeOCvxUZR7zms
zOZabDGavPAlqcMkXQq8DP8qVAN170Hrh3ACXWuWcQUQ14AgJoNm64zecHrRz4QfQiSXENuUPIZk
68R6hBasMwxpGykHr9ECSbrGB14NBdS6jFbP3DKRqz5cN54FXNzXyyYJwPcEaf4qd0gdPWs1aIUL
qQSeYq39us1GsOMtV/P7Ku4nE8caVkEFdEwx4CT1tBXrZz3H+XTFWNGEpPIlxtnM3TLiGglGY2xT
JBdzOSuVfV82MCoz/NWtR00LStzEx6Gvp6u0kkfzERHW1APADffLAJirFonfIxjX0Niq6qytb+om
GukKGENpnUEDboyzTA/xsPfRMNeobU4N0M+kDjCph6OtjkW06qj1KAKEhbade0pBp+r6mRcrVvOr
DAyPEh34Qh+F127sBp+qb5HGFRyhwkQpukoHLUD3T2jUkdJ4NFC/yVNZs9YopFgZVSJDQ2JYi4vA
/w5Op02gRqR6mz0nZq8qr0GnRfr3Ptfl2sIEKp7CaYW4SlcGtBYyrYy+C3IYGjQhRqCXSFpJw5DR
nGCOBGdGkDajivLhqAT4sYP4PyuaoQv8XY8MZD9rmml9NKcMypBoj52mtMA2KPhZAWWwJMS0S7gO
Qk0CCyj5XjXOnR/TM5q+ddIxF6G8FEFsjdFVrsfoGaN1GPRVDc8bP6pM7OhCF6wGPwMzr9SGeCKZ
/eRUV7B6UUFv4hUwO35/3JcbmH8gUEAzVcO0tiTtWxNKP7mTXHrdTA32WhfqxkrOPDon00bKNXOV
tvWPr3fu5W2GPZvIXGVmGwHKBIuGbZaGZjOJEBjama5fXhhAFzvyW93c9kaI00PsfB3w+MRDeUs1
LIMcEYzBctSVmPaeUiX0ldBWUB47SpwyXdivgyywZfPJgBGHzpFEt18RjxShtThSzAgI6krca671
QP5oB+7P9r5w/X240c6be8lpNmLoWld/Ts7n76HN2SEIcjUwmsVrFeI4poPCa82RXyg7iMq0Zk8M
Tz46+AwqOuCGVI0sm/9/nDreBK9czFSFmwvlcSfdgDeu14OTu5BA4VWdtE/9LCCFRHJQYEoYdy3u
EJOGJmtmGFR99951uAUrHx0gWq0lB3vIzqHP/udHOE9HA7gE2JKjo73mCXohvtMrddPsErc7DBRo
z/PdsMnuhDO12JyId3yVMMiwsYwx+ZN0fl4n74oW3YTnYFJRYR4g92CQ96juEfu9pTI/+CvhPtyN
biuv+jM0jPDz6a/VE7vB8Q3jY/z5+72Lj6cWFpMD8RUpsMUEdPLtiRHO8+5fOe7bvARbg94IW5ms
K/oiAqywKvPmGnoKcQ51JtlOncwN1oLdfh+uSSZ4mcNm3J6CYH02MlnRoa+qCKFR8vw4srGTMsEs
mZKyfz0Y33UkN0+MbBHhzXSZTR7Ti9l6CTnsjxFmy6yxxjSW9GjglnSVbgWkYB+km/xMwox6OE96
J/95IuhiRRDUJBElpIaTDOC9RdB4qmR0eVXmBDnZ/CzDfbXFPmGnu8H+1OxY3q/fos2Gz9QnFOA1
yzxBqBSU2EBarrLn6gzx2AdlHe4h/tj6MxCGe5APp7PAj4Un1CZJTlRFllSDl4eGzWKEYaYNuYeH
AiM0N9rt5CIWfCVtLTtZFclK21cXaGueDjv/2nfz9Cjs/LbfrQSUZIc2LglbrZGtJQ8Uabqu2rXq
VhuMv69OKt+fCrjIwaRmQOS6hbPi07Ffq3ZSrcVf/LHuDvq6fQ0u5+c8QQiFEehAiXHjb6TAWyRG
vp5Si5PxaOCLdDStKm7mo4wWoZ+vtASePNYd2fbrIAtM7j/e6iy2pYuWzP8+Pl6lNOskrxmtclnt
2o151brJDZLn9ik86bKKMI8HpwtJp/JC7UI2F5HaAoEQK5MkXmTvaG7qUNRzyvWIsL/+c06rvx7Z
8S5AOEMWRaokoMOW09XHOShPPJpCkX6veud5eiLH/fT3mzKHH9061BwX+5jeVZDoOahWKVCIxroC
T/X1AN50cBczH3MJEe8eY8ZLL4GQWoHBSKvQnhZRsOXi6+R2cZD2yVbcGqdifbK4P8Sat7d3q2wo
vTzsUcul3kJ+Y8sOmGi6rRf+pnYnGy34LQrOp7UOF16Zb9OPuAbHEUfBcT+qBwRZpDVwi96W3OZb
u9Gvxu845dqqCxTArn9CLTvxWD95cdzD2MvAtOISoi/WtxDTXCkLsEAdOegKqIDP/UVwNKrK+F0r
vxQ72v9Jg74/xjkXCtiseaPAQD8+39EYcr20sC9Do37tH7L19JCA/TqXruszlDFAANHmWUHp/Q8G
+y6utqhUqLzWVB6J6+GB9JhcSfBoVtNDdZCuBRAf36prtKn/7G1tXupzBvGP0WqL+6ig9olcCkQV
N3V2UPeqE1wWW6k+E10cUN1TvcZl6vRHPJqo3Ik0LqPLtV5muTEIMSiC+WhC6dGGobzOtukuc4J9
eWrLnL/9x3VJuXlmFNDaxgN1uS7FFBG1KKTvl1auuVGdWVGv8pzOkf+NsR3NVmPelnGzYg+jl7rc
nwtdruIKd6hVLf4IkttRPTWao5UPoQdhVQABqkYhe5mfxGNQm2mOFlTjZjtodpdo02qS7b0gz7Zi
QXRP5WW4rmtbDNw/OTkR5aZ+zt6G0i+VemVxo8AvSoUGOIIZciSEbTZIsyPSeeFtyzM1hHq2hpgf
OKfK2W+P7P37IyxZLjmnOf8HMIiPa3GaOiMXp2QO6228a/nevDce4u20RTfNnnNCNIBtY4P2/jqz
n4EChqvoJn/Rt9Vdss/sU1XL5Tk/X8Il7I/nezjMmOXNUfREKc2NFA38YS0I6ho06iof+xPV7aPj
9y0MnJIZV4LU8XIHUv0o7mWMc98uqNlVvUrW6LScGRvJQVbg5KjeVsHHp8yw/hVvufM0kG9RRH+L
N58otR2tMWhoL2LuxYAdEf5wdFfclp6dbDy7DFFgPZV6Hz9Z9lo0FecGEdmcutiGRE2GAtghtlTL
6ippDFdP4q0JUPTEPF6kUtyJudeQfRsSVQxuUot53IGqH32zAAjoIi9mS4f4HHsXBBTsxlFdZJnW
2cZ0sGs56b+z3B2IbLy5MIO2gBi4nDuVIQlCYwSMkBWk25HblHjObUOb3tAan/WNWGKqcuJQ+SSo
SVRSj1kD3FhmjnIujEVnIgEB/nLIHwTh5PnxWQSsrC3ub7y+o2y/zDolQ0cUeOmv9pe+R4xujWIa
3F7hTn/M1xCfLk8fWvNb+jhhuaAagGMU7lpUixZHNJ5kVh+KEL/6ffvrD89eTAMrBygiqYZxNX0/
MW2WOy8v731AY3E2U+EdlTBllHQK66fhGzppL/ILFOHwbK6kpG4AyPNViVanvJA/2Qs+Rl4sjCyY
Zlc8hqpuOtJH7ALP0a9UmTNoum3NG+XlxFCPni1bPMcLyAiDYxrHtI9bbjEZEITVWcPFrc7Mfbyn
r4biLWfmeJZe9tuuWf8HEdmALI0S1ezuuog4HznyIIAG11ZzPg7BmbqtjWQfmSoo2514cyKgvJw+
MvaxlqbO3Hv+WPaBtSmMqIgDU6gdnex/S5Fqy53SQF26wQHr1N52tOcswi0KVFkkW35aEG7KavDv
keBUMi4nfveca8lKoIv5fxzfYnnETZBhaE1A49JaqahpT9tmq3F6DHenz8SjAgcwIWkuQRsYi9Gl
Xy7GVix7RRqVdDUmaySuKt9pnZHGMw2bjQ7w0l+NiPFWm1O4q6Odh7g01IEVYTw3O/d+nKhdI3p9
pJSswSIEkn3dnTKiPl57cwRavFQW5+728lAqCloAPuTzVeno139sM+KuXM8rfrYGP3lbnSfCh21t
EW+et+8yOzFuRKA8xOv3pt25kys6iI66hsHxBONjHdwouIZwwzucysBPDnVxLhrFoI6mhQjX3FCf
1hlyJiuL4om5ou95EK5OHYenhjq/3HdDlRA9UfSeeDECLmD2Vh1uqgWw3yT9ZY24eUonEF9H6es8
TXWMtkwRe0vOxMUI4RdmbRwTsVnPpaLaDvFTclIKVOqz5BQzOEm5OrEQj241MkV+7unKXAqfy+8f
R2nlUaPB2YMUU9he/ea3i6biGmO55xAzI/uP/ebUrfkox2KoCohRi9ots/eoMyQrQZ6PmLSyoRZn
zY7kda/v0Hi11bPTy/CTqUNeRWmaVj5l+CNfFn2AJ6IKc/rhomthuNNW4Cg2L7mL+7a+RUXU/vqx
Hh3Gc4HlXcDFfopCf931GeylVLpU9Qql0nzlT5cmMpxfB3pLqD4uyI+RFhuplAtKqRRE6twciPcW
69YNCaTTxFsk7la6W3AfrtyedORE5OMjak4j52zPmgu5y3tqrHF1i/HbXY37FkhG7ABvmYuZuM65
eMtZ307EWybKc7D38RbrcdTpE3ka8eaaOA7o2+qgs28Le3Er/DmULvfuRazFxu31U2JV6jxhnv0b
1S54qN0W2TPB7ZwZb4In0nk9rk+M8HgtziOcawHQewGhLy5SpZEqQjHUwKCQhnlCwwbnQFewkWtv
bRRR2jUpziE6N0492c9m6/u4i029FWj5FRNxQcGa170zl6fzDRfxYhufYVVG3OkO3cHNifHOe8ty
7uo0FnC8FTWUChZzNxij1khbyv3RzoDpQicuWBfbYW9dW5u50fGnKzvza30XcOlSkgp5UzUSAREf
nYdZ0PrzXKgLE83N8KTt7af7zvt4ixdaSemgFgbxSgfNTsRNt9ZNyM4T4bW4anAsP3k1Pr7IQfPA
NYwTBH8oAPMft/N28g3E+TE67FxvU+HaY7NOatsid5zIAawrVFiVDfzF3am7zien18fQy1mky4XW
5RbKY+vJDb7TOD4Hct3ZEmcImhyHbCPfnJhAxwvGlGWZbJmmFWVzazFaxSgLbQatzJnHmsbxqrTp
VjvNSnSTbbi2dutT2epRGZ1Ww4eQi1Hi7KWAM4HdNDsnz4WIcF9sjc2cHZ8s8x6vj4+x5s/f3UDy
uWmLcAS3j+dih4H6WriYxTrwM8AGF3HY1YnHOX/3j+uReBRaweRwFzgqZcVBrgpBMcyPE9PPu7kS
KT8joGuL2/bh5Pnx6ejeRZt3pfejoxYpVSXRelu0q2/aFoOZ1dyLK79VdIpPxTu+zs2DA9fL7Ypy
8tFx1ckDml68ONzSgExp7D5bKUjKs7igiN2GkfHgJ5F1g7yxfOqS9emDpTJqztoceJAt5mmuRWjQ
C0iY1w7qnDjHAl+EuOpU1Ek3p1/kp8viXbjFHPUEozNV/B9XSbUVB1TBHrVT8NZ5a15OFYU+GCbU
8icNaj/JU9IAVALnqaKQu/VusI3dk52kuWpxFIeljRcibQ506D5OklT2qhl8BrvybM4T50N/roLh
S7l7m/z/D5UH785N6b/+gUk/gsoDmA9/hq/vwfJvP/FPsDz768wNAZcOh2FuTP4Blpek32d1LWPu
zFCOIb3+J1hekPTf0ehgG0HkiwINAPN/wuUF2eSz+WVSkLNUk/z0z+Dl6ZR8mCEa6DZAGVADgfRT
lyXqxxlSxEPayT4FvWrIfFiwmSdVwnnqpzKuln2VW2eD1+PokMeQdM8hADfiIWiG2SQl7ltag2Fi
4rPtFXHqDm0VxQcljXqU6POULRJtzToJ6uY2q4M0kRzkJIVEvLUCXUF7ZZuj6+jpazkwo0TZT/Io
EKnQNd/o92oXCNOT1Cc5Cunsq8G2H40mciRlbI2tZEzFzwDbFOQOZATfgQWqJqLhKfwwR/NyAQKw
3hfJuRUYqFUaCs7bbiaI2fQcZEP20oE/HVZVGmTRNRBK+dYT5RJ+bO+L2a1UqlXpWCWuV+hnazWW
ziHffq+kqV6hi6unZ6pq5PiX5YEFpXpIyhC3YMEUA9jLjRqhVVuWyDVqqcfBGo5Ch8VMY9LLKYtM
2eVmr73EfpKWWxV3l8YtaDF0h0ISfQi54FaosWpKwUM3R/lR72Xje4nJNubnMgp0tRuWRvUS1AE2
zUmpNOp9lYAHRIMc7Zp7KFaxDNBVLTs3bPMGoWQsi1oR4j0zaizq10xQR32N86WHyoUXezyuVZNa
vrWHdRFsdHDLj54oeONK7MVK+daOKTokYm+U6darJFG/4Ifa7q6uJwvzUGM0sTKKpFJyBz/pg19j
3ZmlA/HKC9aRGUWqmwthg66xMgzU3VEa8sdnEGsN7sjhhNrR01B2vXBbNq2oPiuRpbx0jbHLuuYn
Mnr5YBd4xU+gjzGAMYxm1YBCNvPY0UNl1C7nZVdvzaKJ0TTUZJRdfbGChZZ7YmhN67KTfOtasPoM
SZEila27rpzEbFO3mMnvU6+xVpMlVyVCT3qP43I7ZrqFk9Ao6P62rIwcBHIW+Mm3SSh9NF/bwY9v
B0PIrH3Rx2m4VkM6nptIKQzvtYGd1N7L/8vemWxHjiNZ+116zzqcQW6d9Fku1yyFNjyukESCIDiB
A4Cn/y8jsjslSn94Vfa2q3aZGQEnAQIGs2vftbLGgTrTy0fwJTLLfK5LbQLoq4dQmDBUqCEjusMj
GXrbD/ZYAlDR5qCrFLBuak+K64CBpEKz2nojIoULgddL4d4GTRF21xlEmvYNeqiVtTScQrR5lI3Q
OMMwuu6Q9VyMBgctHQpgg6J5P3RKaMpaQoFhsIaGiTdtFQEiXBMf4ECjGmgAid56vw122rJ0UcGr
W+fqjigduviwk3YEXCRwWwgJHdZ4sS9oaRXROAyAQyvtiPLWJLCuvwhgg0X3bZ+C2ZZbiei3bRZU
IL03fsvWpC4BlmlTkFnaErlZlNXSLt1BNW+BjZLhkAJt22xgqCxhK40rcQsyAHrHobTc+9qEAlax
qjcA4Sf4+8CM9232bKeJZ25kqlzgXmsL8nYzRaYCQOTKzzzgibORsh2oRKMHpjqYt000+GqUO8lk
RnZe4aflvhpK37hofANO0r4B19s97xKo4Qx0rbNlKlRi3aB9sYBa1Gp4vnIMbIzLWjoB2Wgig3Ef
GB3VqIpYoDoYbmfpnSex8b5hYxupXGifw1weenrdxo4BelSszc4K7jTgn/DrCsOegM3RkQCoibDR
kDZzY3xLmBhqmFgLmVxwXAEnZPQIQhkc0Ikp4xY25+CSD5mCFCnJ875ZjSWRkOyWhs7ZjT0g/Gjj
IEGngIj7RtjpCrCq9Ekq6QIuzbhorjiU5PwAG9EAD8oLU69QqHXaBS28AbRH9HPXh5BkwLIjM2SA
Xc6tLAUqGrk98EegY1x0/sT5bMUA5pXBa1CEZFeCQwNkC7W3thBAe/CyKMdlW+ixW2n0Vot94TMN
W2ZV+5IesRBSeZHgvwUml7HqyYOeGigAwIay+1DI/q0y6iRY4nMTL6S1kvTCQENX3gHgQlgP8IbR
Z/cjojYwRvDWmjt4kYYAjGpVBMl7z1OwPYKxSUF1SB0anlGHzuwRcYQiATdFxfbUOh58KcFV8D1w
+qLCBrwrr8bluPN3WSSNKNn+9BewZlE/jbW9oHHKorN3nCn0/TvA+2tsCykPZOemHPYswCtlDqWx
C5z+lNUpfky2mulWbK3780m52Q3111hg4qFW49h4sV98tQ3laBxQCXxCY4n86gopK/D0l0MEpNSS
3QJss/4QSV39foyPvW6fo+SvA85SVlnJDF4mGDDfdltnw9BClG0Asj0zzOxS+tc4KEFZ6HT1wi+k
R08Eg+rFX+NUuwx5uHGFTpXD+bvFrJbydazZ5cLmJi2RYgVoBaU3GPiVizyGmcCLtwzXMI7ZA5Oa
ntXkTC9qtkosCFD/5wFnN2HSlDVtbQzqhAAfT8Q6Gm7+PFezZM3XB5tNVlclRu7DHfjXSgx2fpRe
s0O9mVLg/VEBKfbn8T4n3f57OCz7SWeE4tAs+ZWIkQtJEVL58giUP9rZcby++PLhz8N8P1/BL7Wk
DzHxHAmZByXYDRncdyA83U1Sycn4VO4n5ACw5Fd8Ba7bmfuu/d10ofbtO+CkTtCG2bMp5meEdtik
m6VcpWIBGNyFvAD9+h4Qa3JJIoSikVxbcF4NbsUdcGdxft+uz4pEP9+7f7/jD79j3lk32JlT+S1+
R3DoMLzcM0gZ3KcUWsAyOldDndU0ptF8XIUAKMR1Caa5cw1nodFkhpWaQftkrexlvkKegUbT7pJD
ZNmcraF+fcufx5sVGUxJampP4wFtvbYugK0BTE7f+LfwIIaEWGzQ6vcfL6bPQ84mtkzC2staDDn1
RMLs7NJe6g0Icu9j7CFLJNfZ8lzdz/5ywcNrxRXPRD8KZGVfJP5hbmc1c5GNlqt2mz2ViF/iaXCy
AiPoxt5a17h5LYsNkhGevR8fz9aqPqdTfs8rkovgzkxLGsr8zzdMmIwFODVx1RhWU8k42aI4ZsCO
JLJXoD8tAxAhFxlsdOIzL/vr6sWDfxh3ttOKkIuCMoybXWgYFlubIHbj8oTwM6Lx2dG+fc1oc4B2
DPhYqB8/P2U7ABJl+yHY6ju6gWovW9GIb9XWfunP7bRftz482N9DzcVcBVO9KwmGKi7CC+g5owLe
Pfg2UQi4MQ5WlEbyQM+bv39OOP41jx+Gnc1jUbT50LcYViD5b8X92nocNrCJ3Na7/Lo4nE2nfjfe
hATwp7Zz/0szmh5UVYcI0JEjU0sR1aAHRvDQi8J1tQJtIvzxD+IArE8TuwwCKnAK5iu16atQ1szD
HHLwkdiyHCRsgabGYrAzhxWx24XrrHEZXclze/53c+r74JXg/7+2wM/LJ7Q5IWLA5bCR6KeXxaok
1brst5kznvsuvvsePw417YsfEsesydCFyTBUF/8yoV6Kdb5iUOOM8bgFtWD3bxQ7v5lLpG/RoT01
hAdfWuk1TfJihNECggMZN5fTGcpRmEu3U+ho/DhbqfrmGTEeMp5T7z6K87OApx7R8zyqbnrGIZ7o
AfzNj5vYWAcrFofxRp45smd15F8fh+t4yI+HwCy5X+BX6CXnyHQAyYyW6DVJjXWS9W/E4dt0aJ5w
25EwQsy2JawLIzhUALQxSfr9ekes6sTZ8MoDEUZp0x+4Ks9VY7856D79ttmEj6xT6C3Hy3APCoJE
uKKs0Wq5DCMbBgnP4XW+ya/PlYC/mwAohlAnAO8DEz/9+w+LrG2ZCIcU5hBQaqIuCuoPcRdoDI7O
bPLTIf05svWB+7DQTQoWCbDDs/sPHNVLaKYn8i/UnsAXJjUsZV+yZAUXj3t5U23hvWnciRF84bUN
FuTZqs93D/rxB8yiCKevh8zn+AH42csivBPwyKu5Wv35Ob9OIXpKiYkAdBKaAMb9+XX6NvrUvdJ9
N9WPPHji3hlus/V1+/n09wfT6fZhujLGXW8AxBZOSGt5AYenXXUwImQw+0jFCMNieIIfz+3wX+du
yoDjSonQbyJSzx6KqiEsbZiXkOzkmRB4dSNSbUc7eIatrFmX55bK15mahkMNCQoBSL3s6R18eEaZ
6QocNLSUIPlVwsJUSuOCWE0MgVlslsatUyxd7kV1vvWnb8VHYDjwSIbwTbSqM/P57Qu3oHjH0//q
lJhtUAqE6AyoyXdpvw9I1DawOEwEMLk0uywMCrP2ZmFWcIcs/LiEQVAyBNsqh8GGomsIfhe0P3Od
+mYDw9vBDRGgk1/0ntmHpGpQpcDEfy+f3OtJs4Fq6XTcZo/iqXqydglKpuaL8Ypc+J9X9ncDewB0
hejrxcjAE36elj5LkDv1rHek++HygOiFQKZl/qiQGTPQb1Tm+zY/KHkZ9E8Dctgef6vqrXIOdrb3
QGX+86/5Zo18+jGzr5mDI963mf1Oi8cETraNB+3RcO5j++ZjxiBQ/YCTBMn2/ErpmKasAm69T2it
dO++sR1yrstJJN6/wgPo/lwV8LuHQjEJHgvw+fgKZiR5zt2Utu9ZDm+7g1sfnbPSu2/2Dwg1UYwC
p8DDJXk2iUqAUCBH+j5G5dZ+CGHBg+ZQlIjQjLeYLqsa7WvBEjTFcWOfS799P/Z01PtwKUNB7fMC
qnUthNIZxoYDHozoOFy/VminiroXsmQX8AmUD6i0/BvdsN9MJJ7675FnB6sJMxKWyux90jLoWETA
oNAdWRKobyQsvI/nhcbfPSvsMsLfUq4vbAHeJ7mRtuGbhqNcaU7uzkWkQ/jOo2Tx5y9h2nw/H6xo
3wqmrnuENRbims9vVZa1KRB/v/bwVbbg8jeM9ynyribcYXCVhLcdKOt/HvGbm+qnIef3mgEKwywr
wlf7GaiidQjRWLtJthWDVLyDUq25Ky9Ry4Jywz6cf7NfPhKAL5CvhqMBmkhh2zZ73rAvAevJwxc7
hdenu0FOd6GSs2yIL0ceAmA7xFAQcKLTak70cKhra+6yk/zpr81ls7MrZInrTb30b2GyurBXxbJ9
ZkeSL9JzG/zXB/w89Ow6jKKlhaiTnZIaIbiBJo7sWIGEA9GIiAET9hcSb/XcEf81qTN74NnHGbgG
t8aEnTr0i9v3KN6hnIZ2LlgkSEzk2RzSl1U7G272RXaMOFlD2EksA7Tdw7u1WvAbfYdeB/OQxzDA
BHQ/hphUn3IVJy/nk+TnfsA0Cx+CDHCkmiIQ7FSY7YPWzZWJHwFqd9n4WwJ7xM6DtUnSPf35y/my
D82eeto1PgwqBayTfYudbPu6V3c25I9//vu/ntGzAWbbe+dAAmzCtnpSxek7INj9CiajC2c/GSHB
5S7OvEVYRR3W0/O5u9zXbCgGn45KaH/wxXwpr4wddAEg82IJDbG8KF8tO2q3YqdQ8JjClPJWqN3U
/ADThDebRUGwaF7dcsFW5/IDXzeoz79k3iOUFWnn+31+yrfpxl+S+logYr0JV/xQ7FlzjaUVLBwc
5bAB/feSTN99wx9eBZmlYAKrTytdTcsbPejBPnmA8Htp3VjAPcDkvWuj6ja5PKf8OjfobOPIqj51
mpydcmYsUY85UPtNFOLc9vTlZJu929lGAdMOELPC/DR1CKV78169NYcwamIA1fsCOeAqVhu3X52N
P7/7dj6+0tmOMWDR/dqRCYFJLzzZBcQQ/+Dr+TjEbE9QmQpNWbCThlExLML6dWoscyge7bi7q66B
d+oW5DDColDFwQbc/fjP45+bv9nuQK1m8O2OnSxRw0AWWJAG4Krk3E5/9uOY7REQQRQ9k/kJPY/k
ViFBKK6LeCqliVW45Pf2dlw124ldUFyHV2elrOeWzyxw75wWYnrOTr8gnA95GXklfDRQfd2xa7r+
BSipXxCUsVtxru1kWv+fIqXZyp1HDlUAcRFlJ+9ogcLSpzjR3Zhv880IxclZksaZ2Zzf1Fsg0UYz
Y6c6NTegp0WqbncCdtD/qzUzz4SanfC4xprpgMqCuYkc+DIbfvx5jGlB/OG9BbN9RVa98EpMWcCy
yEVjpQ/sgrLGiFVIEwIe/efRznznwWx/AarRt0t8hF6iYzNQCyWsM/HruZmZ7SRm3vm6sPITrV6t
cTXQR1mcW2rTj/zTK5vtJNIIOHVw0DdLPMjK2vzqobwNFrCEQFfjP9r4J06aj/wdWjdnr6zpBVdj
nZ90nR9MQL/N6qLs7Ps/z8t3EfF0v0DqYUJ7zbW9xljrVKf0ZAJFHlC2cCq6s2kOFJVxMeTJAVqu
5Z9H/HYlQPM4wdyBCDdn3ysuAamkOETtxo4YTIrIOTe7GTsbyeBpR5hUEpMNwleMXmBVfUARJ/gA
rLKNMq6oXpJ2O9kLZ+G6BswIdTC2hqdGRHm1aLuLzlg67JHUr07E4/OXm28f+cMPmu2ONUQHuiA5
UKFWNDpikZ1FtH27CX4YYfZSiUJZF813J0CJYeoRlatuA3v2yLzIICZanTvSvt06/h5tvgkG7RCw
yshPXKC3r3chbISVyhjEDcjAZXX683r5qmyYphNiJoh4QTH6UhYSFWtMSNJwtjgIPE+/gSb1kvZr
+eCv8rN9Nt/O1ofxZhsj9ZpCQRd6qqQfE1hTDQj1/vxI325VH0aYfdlmlhqQZNJT4Zo7p7zsoXP1
mPonO64DgTF+49RxPlsSCk0SLE+yU9vcFeSZ0pd/8gz/89fPswXwQRZ8DLNTg/AwgSsZOKYLuAGc
eYjv39Tfo8wi7pKXuQmVyUnk5aq2bwzTW8r23AL7djn//aa8+YQbTehpPEq21U/NQwPG6QWDeIag
PjbAf2QhBvQ72aiVn0PXfRc1oTkeWTNA09G2N5uizkl8p+cUFSjPXwof1pVdxhecoB8yc1p79Z/O
2JR/BxMaYHbkWeZBRVm7ra/8/pkSE8fvfQOaYx6cK8R9fSTUT9Gtjr8fORYklD7fhVNtwcvIHp7F
rx51K1ZLJ9ZgcOQPQAKtpj4jWNqvfz3Y/zU//Bd4ah/m+Evzw+FUnEb6sffh1x/43fvgeP8KgfQB
GRHeSQRFHuwyv3sfHPtfgIlMzr9IFVu/LQT+MgowYCKAlmb42xKsSMiBTHwMf1kFGBb5F8IRbwpI
0J3nAHf6n/Q+zGh7HmBjaNwGYQQCSRNgt8nI4GPapIbOOWElkB84vVIczSqtbDjBOc2zMVbtj0aO
BFnsUpELGCgFL0FjknQ1Fg4vzkQk8xNm+iW2BbEXsEtQkYKS8/mXoENA+LyzwMcYPefCx5YG2pNO
xhvV8uK14CW76VMP+n8rr+rroq/ELQDTznaEGxlkJtUw3HL41W0/zOXV77jyo/ySTJP9Md6ciA/o
hgSLKgCcDRqi2cfEISsGXktDbCEDkkeQ4nF94XpFtVFweXv06CjaRTF0cpNBIL5iOil3TTC212Me
8rgMbL6HMwU/on4LB5aKyZ1ACmWp+qDb1S4sZFJT1HHhoYlkAbUHPN+8sFpWtqbbPrXgPpbACw1e
d2Mf4cjSgNQHVXdUZuZdUTQ1Hka/hIDAdmHNZuoUFTwjWWUNlZDxu2l53yWevB2ZQXeho9iFGinp
oQzPixV4qy0wYULHme1GHFMDmqNExtBUx0yaduRVmb3ya6vcmkJkP8zUL+O043Kv/YZs+qZwtg5F
A1eUm5w2EdpZyAWn0z9tOweNuAltYOITMtLAGFj1zyNsh+H2CvfAG8tMAoLIE7GYXRsTCyJX+qlP
B/CsKrffuyGT+8G2yjXaw6Ghr1gQuYz6FwVwaxEuTfLZbGCRqPGBXDdeQy5qBeFBkE3Wq4XOLgZd
2cW2RV16NYocxlV2SR5LdNQvdKsH2C5qM9x5Y1veVrXfVFExhsWrqTtr7fq5fVV5rVVfOVI0kDGZ
aSXKQ1tWBrpDyTiwyPQlS0BxqLw+m6xDM+Ech3YieDmOot5PDdik2Sx7dF8kI7TowK5vw0Sa2bOZ
lz4aSQJFWHlt+sItjwSS/eYHvry2z8A1bwDfglMu/JDXHivHIu5xRLE9imgNOCpwi+2cg+srkl86
msMcEnZp8MuESyvny85KYIsjUav3HpGsNNEoXOaA7Yt8GMa9l2v84YXfpk04dQaJ9NiB3t9GHZY0
YIc98P2rDEXHNOoN6t/UTZ0m4YJ5nnHpZqMDj8LUGrOollLEQSOcV9cq6XUXjF39IzNBRVFBbT75
IOvcmxWB5SJAmDA7lKx997JkBD3RtzTmoi7QODn2ad5HzWDUl2lWwnGSjpNPki2BIcwdC2BjjxPn
3W6JuytGH+oCjsJIXDY2O7jC716TMGXeohvKBHA0y6ufHIcRUMQco1ii8GBZC52W7mVjSoVOCgG4
/4J6HXpEDPBUNp20YK/JK7FybF2uLYcPryk+uidmNyLZKEnw2VU+kbvcVBawjEMO5yTpmewtM0V4
X8mwG5e+tPi609KEU2DTda2Fb2kci6glSmhjEfAB1sCiTAYk7Trk7QrXlelmGIkHinOh9CtNYPbq
IUhcCipTuOT6ycrnBns3nAQUD1nj6kcqEe5MPzceUpI1kehtuJipoIlR9fPg0dagVaoiYlmAp7Ap
Qq/YSj/rxcLlocaVKgzgQJy69tbL8vBCVG597YqBXAKn1R5tksJSsyb0esgtY9u5mAkt6lADMkea
Q6MZHFCroXssPFoMiwy2BOts1CjUuMwHcBC2Q5cWKnKrMMv7bV7ZYRUHgPzDBLOud5nZGZE9SGXG
SJ+rVcLdfCWLDls7MTRYyLlfBbsSG+ztSJ3yJy3t9hUg7/QlT01/X6MdD86gqZZ1DDSODVRSoYH9
dBpaq0UtlJoKGQ62ujbQyTKgfn2lUi/b5mXDsxh4JA2jU6M45IqL5zrnLUohweR7mWv0K/k1Gd6g
Pg7hcVfBu7dsyGWA1t27IR2mhiKOzRgNg4DNoyUFtyo1lPBfResvNORBhjOT0rBojrziYFXBcxdG
mAGvf3LZB08kL+Cf19mOTiMjVYia6UCxd6et1S+p3at16OTNwga3DHC9skQxYci9Ds7NY8GAoeb8
pbUFLEFz4mX9wsT2eFWOY/7ijx0lqww02WfweJ2YjybfFYyXW7c0ze1QYQJHlhow18zonpK22tLE
wlt0ivIEJ3tvhd/obRJfjvCm7Zt71Zlg3WY16lLw9zDQrlLD0Qp/ZC2MhGxNOsqjTLh6ZV5YALWS
jviRfmP1i7TpbGhYW+KtkqZpMAQ6lbalRfw4R7PWM3Mz53W0x3pPc+HdtW7LjtD+1Vdha8BOSxXO
RlNVjyDiwOOAjAq2G8kgnAfZde4aspF2XZUpMmLYUYDO6Gp2R2nb7b26Sd6KoS6xfSCkQEGdqgRH
bUU9OK0EfHwwW09k0WjVsEulsuFPKvR1t5GB6FfUzawHFmIYCsnPDlJH46dKVYBsaUKx8Zf0PZPt
iA9ZJju3aeUxJAm9pKkx2dUn+qgCb/ShUnH0Ywc7j6Mv2jD2Oo+AuFG2/X4sePeS1i6MUj00NqJb
y/BLdDmrgsm1hCjvyhx9dDu59dRNhFfO3VWuPCXXpmhR9YSTsQQBoW7RX1R2JdxRy5Ana1VquDjD
JMJMrytqORpw1gren1bZ6i12h7JHH1JapPimYGobo6cVxjbMFeZOJkF/SDvWXQdQVsqNsgXHiBT7
FLMYf4dTRv+QCISHaD6DMUfXVMJFExnTaKWvHfSEUBeHHlrBxIEJZj1oT4VLtLV17w6O0BsVmOkL
Qwy8CWSID5bwsm6e2kL0t4NSwYtmqXvTqczdpqoacUbaqobjcJZ61x4MObYh9zseFYFu1+jChZW8
BXu8g+ygIMuNij2qgvsXPcX7dx1CYdlq4KbGHRsvlcIyfcd82Rz9NpQscuqyfsWySy6rcUTtvHWs
+pBUplrbdgsKWpky9sMZkwCvuS/0Wuukx36S9BYQHjx8SalylhAdIbNhmW6km7K9N0SD3YZggF2S
wteYGqSAW7w7bHorYFjgdbDsw0Fe+uPYeQCvUAiCdTBsy8J07y04XP4QAp2NHUJxBRv5Whxk4qJ1
AhnHC28wxnKBVW+tnbHEq/YsbaGfs+u2VSvCBQ0sZ2tIm4pIpQzebzbOebBXMxdx0Aie3I9aMU8v
8lBUz7AStp9k4phw/DaT/Mjzyfk8DSTb2HY2NFHdV+kOkZcFc+O2Ha49mvPLnFF+Glq0H0eqa5FG
79GjFtnwmv/R1KGSi6bh7bZQCj057lBGBP0gz95Y8ZdGFfrZsYxsY9kGvxW0t93YqeEzPVA+XhSq
1jsiYMaiUlLcV7mFJmSzTnCIV3jihRy7fucpq35Obda9wZmwmPzosb/Yfi03RcOMu6H3B0Sitp9v
bbs3HiwrQ7OnpsT/oW0Z3nP4llw6XZ7veplA79jxIkrZtIOhw29deAoc8QIe24uxwZV+YVCSrnGE
mHsvzbNrj9TJfd+ZwWuojOqWWYW7CjKW3oakspzIF/jc8YF28Grv3TU6H2F5BB8pvioqRxzQiAhy
eFeZ5pGiHfDeMAx4gMGpz71MVReki5Cp4gEXfuFHSDVBS4du07inpr9JU9vbhqQLDiWugDhmeKbl
S9moEFbhg72UxIICOczgEslHizyNYnB2ST02b2iM7W9rXOiw7ZXooYWVpDncyJI0l4boCGzFVaVP
KfGNPZW11cHEHYheI0nlng51tgKMb1yFgzKLiDc4w9E7hGAeST8wQcGbAh+wkeYiy3rvoE2Fzkxp
G+jqw86E8i5te9y0jILB5p0Hj2M7ZpetzPItbr9qXUlpx9hBmiOuTOkhNFFmSDzQOCOvJXKTcJJs
OWA2awUnx6VZYpdLlGv/9AbTxQ6dB5cpaWnsDA5Kny5M5aCF89EyTLrEv4KjaguX6rY8JknD1nZT
wDuooi6/RtBrHBzTGKK6CLzLGpYx8OXEdnnjerx14ZNdZ29wihRXleHxVWK29bHuKgMfBsn3hduT
H2Br+CtPZ9WWQ3669RDl3hUpOj7dsK8PBsRVlz7Miu4qp063eZC5V72fGc5irIJiKti01WXbNP1t
UI1wOLFVt8lNV3pLtzcaFBuNlq6roMq2FgtaAy42FYsdm4YispKgO5R5Re94gchxYQ7SrxetRg8X
TrN6Y8KEZ29M/dELgxX9Hegj7r7rffbogiBzZSXKw0YGf/qWTF5NXNe+jgKngYmpnWQG7O6R5ITa
gsH1XqVGcLCT3N7Xdken6xk8qLH/yTdjEP3PvhCAVaEP2HkijW6fgtRxQa3OS7YNiPCX1HP5Qfc2
HFWwiS6xFOyHvuvCDbxy9EWbjvwxUUO/pbnlvxJZ0oOLSA5SRuWvrdGHSsLsvcsMmv4jrJLMBbSf
0CpXEOys8kyxtd9pttNek10DkpkYiwzVkCUxlR2ZApRceP7pE2PUNRZGpcs4UbT/Oei22JTt1B1d
+/VTnSX6MVUhlFrS65aDR+FVgHbHS1b7+d4mil+RJmV/0WH/L/WF1BfStP9/7gdSX7PEF/7z34kv
91/QdaLugxwn0FxgASNp/DvxZVj2v6BhQZeQBaKmj7MGmZ6/Ml/w1TTxP7SzT6614BfiT/23R6YJ
y01IN2HWAHku/l7vP8l7/TZ3+LuMOFl34pdNkCtkSeHX7U5pnw96oQC7OsxxxcoV0vQ2fWVJY8m9
vEiu4CEfpjdoU+PmDfEzjVYfg/vVK2/TtNzSwYDlryNrmxwGpKrarfZ6Wz7TMi/D6zH0yjQmYwKO
LJoz+g0wFSzctQPLx5Wf4lIPZkCVWHtHV1n9xNAJL47W4Kqmh3KoDkURBY3lsddglH6D1o3OpyaQ
qmnQslWV+iN99FgzIMAoRJrsU00b8yZBJFP9sKpWm3EZ5sy/63L0A6xJkzyMzJLrTiTlCpq/FyFz
kcQyqBS7zHFPVe8ECD5AzVU6luNGOnbu4HSt4fGwHDVuSXSROIZ0V0Vdd+kePGJLPLtGbiByMnVt
PMkgG3Azp1al1aFqkEcvcKfhjgXtslE1Tw53qzDKiaLBvfLNdLjkLu/ZRZ+URbuWKPGkVwELpbVO
ajd3HntjJBr1v9TO8gdd5F2yIU1HnBde2wyKRC/ty1PG+lBd9JXntw/V2JT2HlbMbfFMYBaoblEW
y0ewmROf4R7eAEqropKkIaVQjHuF9dY1enK8Uwiv2stCcrO0F0NdODYgVRYCiG7taAIi4qISlmbO
RpAqr+GFbufM3NampPZPnyTYSKJgTI1mqwFqNo/acdmIhjfDQA18EThZqxdDi+sY7lFBmFQV/mEH
98VFWYICgRjLTki7cgYYNMekH0pzmWvep/CYYGLs7gZ4zJiX8HyEfeDCaAUCTafHyZIDux/S4tJ0
VBWWq8ChfbsKxxo0CI/2VjjA99DJU6UvYDyJhbyATWCW2OBGsApxFPd0dWU2du5t3Q6gkN3o+VTf
8Zow50V2TTiK2PWYNIcFXOrK9gq+hU15NECUyR+TljjldeOEubXrx74ItpaEiyNYo3CTYLeePQ71
Td+FLVkhskvyKtZhODoHkyJZeeHXedgBcW+DgH5sqTHKSxLIvl4mVukP7yy1Ue3uzSynHosSw+mp
NSxI1SMv3IJa41dA/a3LzHAtFDt9MCX89KkPcJ9Or7I+8wtxAXs9Uag0cijNEoS4wjCsbjwONipY
BD3Y8LNzTPBRBuBhbpEgsoUpt6rIGER0iZ+rLWD0Kn1BwtxPTqlVpWqIK6DhYJtU+Xo75tpPEUgy
OcZtF9SrkYRt70YBZkWeEBrDdsV2mVnxCNFGKHZB27ojyDocCyQe3YQDgyDSYAQ2QlYtWtsyVTvL
QhkBeSuMoOhWbUMzfmtxoCUApNVOZsKnUFfoii8KVrynJGjCp9rym+J9QBBrHAkuBf0K97GCH3D5
s9mVgYDLgTqwppaNdH3TeQcFAFZ/LCTUhfd9PhTOnTtI9CEt4PHZljECr9o4yKyy81vDqLBYAjn4
xYWVDKP5Shu7ckOkOlk+7AobFOLYT7AFHXAUO8PSMiH3OLBaWsbaSQwT+57iNd2Xo18jmh8Gqwfo
gzdejjSoDS1F7FU0XZewHN1oXeb1EBmGcsVNqQ3ffbS71lCPgbBocLS6Pi8emyobg9tcuDX0jA1S
Y+oC+5050E1SGz2PvIFbw4019qq+JNwM+i1DHkUcVIiN94h0X9+enBRwkz16RkqLx6TjrnGwDaHJ
hTMGBgJTD9/iFbp/3OKqzQRHuhhQkjq9zkQ/kFekpofkPsiqEAz9UHrByrS17cNhrgjcGBTxolum
hQE/1RI6X3aJD0Txbe+AA5JGuVGi4atznCp98kzkm9cg4uQScnLSqytSNBLxHYVFwiXH9ZE9W1oQ
6NJS6lXiOOBST1Fw73OxLQnwODGSn7Z3lH7BkS8qx95bi2nq+7FId9qBQzj+sciDKUM8NN6uAGmw
2xdaqDwyQFMiR5WQNN3USEti2+5wt/l/7J3Jdt1Glq7fJefwQqCPGgKnZU+RZjfBoigJfR9o36ie
477Y/SDZWSSlEsvzHGQu25QYBzhAxN7776aTcYG59QPN+U9J9C9Kl9+VRJd99Fx+Afz+EUG+5ox/
/xv/hgMpb7BGXCXSayAwYPOPqsiQf6xVCP6TsHuxbl7FUn8VRZRSgHOr54y75oojIf93UaSJP4B4
TSFJmUFwAoj3j9BARA3vwC7CBRl42jhUMt74GYSjIkg7FNyfcBWz3UM3dRLe6dzHo99aln7u2Exz
kxuGf/olWEDE3L1zDoLX9dRaHPPainsmMUlfXDPGLz5hUBM/TpbXX1XzZNyGfeMdh9GIttqs5KbV
CuwLhZMk+y7vjU8WJLgt6ZTyRCStnQSiMVk3yVx1R0HIfl7kfX/dU1cGc7YsJxlg+r428+pTZYvw
HFwLDUpvjdlhwA2LdDQ3HpHCiNnVdrFqiyMDAIaJaSuy+3imdfGjyFqaM3I66qLaLrgv6fH1Iqw8
Szh5crVg/eQOU3O7DNXA6CUO8UoXQZWrZr5RVe7Vp/TWUXgtRCG8nZW1yyad2vxyCSUkyIrhvR9Z
9NRjlJu7SDbDTFLyYH8yU6EuoIzMzNekx4HcGjPRHJrQn3VPS2HFLmm0VSMJpJIs3+u5R17Ol7nP
wYUep5CZ/FhIjG61fDp4OkZZqiuz7WhM6nHsPGCksddc0xeL0p7bqZ2/KCO2wS4NTbsnDrkiENpS
QYVdv7/WRbPdJpc8XjYlnOpOJl0yAjBnig7fESHptypWK5bJ4YSr7zTaKshrbfGooYB1/dByGrkB
XKht35ZaxehQyJehBKzdZOyglV9FsuVepLI/DMQ7w20MVS52eDQx9FCoDTM7Bh2izd0Nni14NiKn
CLdVBGPOH6063TNKq+uAbLhannbEw1UAg94QPoImZi+iqGEDUn/BAiyJhr5JjNzALMs2JpcpVF6c
TIUE+QMgQZjaD6hOqvF+jrDqCuZ4yI9OpnCgc+ex3XWGxI2yYeikjyq9dieM8O6iIivTQMegrfVD
CpW7meHjZVR0lb869TGiKMqFeN7CzM6IQCmYBFdtRrAcbQJBD4Nhg5zip4lRKYkNoK680NCCtYlf
UFgUa6PWJA8A4OC1Xp7vQitOl71pTgQQDVQPIQOYQj/Q/ceM69T86KbhchCalznBNFrjIw6LVc+5
jX1VQJqx+lJTctqBRt0Ubiym+496Z2lY3HVL8pQVawzyUrmR2BQ4vXk+sE91MTVC7BMFuzbooC0F
aaNXdxY5xJuxHKpTwI7ZN0DFGDPXvhDEuM6MdRhJR0tJVpCZ1CfY83mfR4JtgnJpxtvcKNO9N2p4
3MnIJsK7G0fvojUMuoRRaui1pjwGvWqzpftWdnV3nfQWDb2ZZp8Fh/XVFPNJ9/mkJV+8To3U6bKM
k+3QOcNtWQ9YwFlVrAOCIF1a6i3yzaRXwUDPadZ+nGdN+DhnkaRyKprcJux6dJb+GCWRPqZ+Grvs
BqPpbmhAkgg9bBlfUA2Lzu/socvOzWVGJZ5Bi+AsH4Km6zUmkb3BSLUuUPFMS7Mt69jzDlRE+Guj
954fFOZl7aVb9nWDUbyBk1kk9Gm/9IN9Tk3vFns7L7NdbOtA+QlHs/fJntK83ANiJCA3WfnSx0Lx
eTAoCDEnGJc+OTjd1J5gOVc6u6SNtb01R/mXvi/MTTRqhJkt4PDB0hX5NbQN566vzOJJsBcdQjU1
Fx7v7KEbo/GsKR21weySl3xux+NgDWYcJJ5RwquC9rTLUqW2nW42W23skONGFL2+MCeSWYquE8+6
xiuDnF0EWiKyW0O/jxBMxZVOdXeTOvfQrL5M7dot9Wl0K4dq3IRN7qD8B9m4LdokvJi1DH6BXDBe
rw35zTbz7LSPGwxvetmT4D4vn3iVhbFVtewJZ9PJSPKLCVDfrxEki6CtQJpXnXgcGIkW3sneWrbJ
5AwvqRWrU+FGZbapG1dSYIco0eku+qtC47EeNc861Hpcn5llbL3ghpaCK0RNERRAkqDBPQ9jPJX9
k9AJb9vqKim3qBroduHnYkWUeEvj64kJ0J/Fc/tN53v+lIq6e+qnCiNLQSi374W6c5WwO31eOpvJ
rzcvJ3Hi6Bur0KJ7jpLpAIrhPi8q3nh8Sb7S4Oq3hTXe1ZrTD6egav021OP5ayvb/ATUrYRL6iW6
X8e2uijK2fs0oJ+1/K4Z2mwDDdAjrbCOi2wvlJq/JQABY8fOl8X9fahhn4graCszq/bDciw+6Vgr
4VdcZ+NzVunZ1cQI97JxmzsPHolPiKS6ipxOMCZO3bt+GbKbxHaZXE8yy9ntMTtkKDwcnMEd+NY4
v42+TbaLYUYn7ZRGd9jgiJMID9TPS1FX95FXcMOMiOD0rLbCY+rIJhBmajKrTqZTMy4lJ1a2gCml
LryUXrZbEsWLfWHn0GE8GQcZMdw7vDO6DYgRErJ+6reR42b71rGroMyxUkwj3hbVE/puRNLZiqQH
lmFws0k8bBfwknX+dMS8bDM2WCDq9ZnB4HirlIe5pqjVZnZa69ScAU90L4M0V9jlTnZ1vzF6yYSI
vvVQReWyWTqjOk/p1I7dYmiXo5Pq26RuXrJMKwOtGvJdpGGcMjHCwHW/7k/0xBEPRuVqn7xQ5uAe
6aw/tUusrpZp7A5hSpfLzlol7moGaF2HfRTeCGVYB4fX/JZI+SxETKePp6HKvOxrz/dJkACn9IJZ
q+h3Ag9S1+9jo3waa09/6FQVH2KMZK9tnodrbA/Rc0Zi2sE4yInTE93O6+vwiody/hZXcx62Qcbw
HsLDWOTPM/sDQcV6DWrU6/dJliZ7VVnNPh9DmDUOR5csPfV5jCf2xgW/M/2oNyIEQwtd7+uE7SX5
UTBuyBfLRgQnvcidYOjd4qXOuD0zGTSP/WxiQDpZfO45gx3dWQNsirAtAxpyh+gZu9GfZrhCKaiq
tM5i1+0rnxlAdW5iErvTumm89vjFnOsJhc52mk0t2hmdhTnjXODBG4Jp39WY9X/BQI/J89yLU5uq
7M8O65sgggh1ukBhv3aslkykJIOl3aeNhjJ8qL+1wywD4sZzABJJgfuDUvuf/uhfhBX9rj86f2Yr
UM/lW7fo73/pR4ukWX94EM0NotZIBRSroePfPdLKfURMAKGVFmS1kn41OHb/MFdnHeJgYFatY+V/
90jC+oPQXf7zmtzAz41/ZBZNpuabFokB9BrSyCjatPnH9dO8HRwzSdBGvaFSSMlzZTRnsVspkzFS
YHaYKH7TDHKp9rOV2ZWvqwUNNWCwQ6grdaO7UW04x5u+sceYOUsUN+ntkPVut4O6VHp3XTJ6j0r1
UG1KKwU0meTUFnvEOq6EZCF69aVqR2/067qqGg5XVfXuJzmS2HhiigJrG43yWdsYpIQmF3RQVReY
CIrAlKBHqGs9E1qzbYZubF7mti6cK0YAQ4B3Z78BVq+oRKvcqa+HIZ62plN60wkI64IrCRxWpmKi
XbH+3nFCBja9nh6MqtcHEFX8YePoqEkvbE4aaC9M2Kwf87ayww33E17BLcW3ZxZrs8unZJhuXPJf
DZt5GEBcmRtPdW+k7XBma4tW2jsrwTj3AVxJmsvVAsvWqh9mB/aKeS2m2GqNszKeDDbuQm/sbLjQ
I0VfCdiYaa2kdWlpeTB79dkWKov9cnYX5d1ixRY1+LTCN9IXfdf2VT2Pp5rIqty0NnbWWrhIt8yT
Mnw2BkgFkW9X0RB/07tURh0xxHqpXnrcPNSt1c8eSNW4TOwTL3oVY5JyJ209HjgSYuZM9aZh20Ls
QoIJ8Yuy6eAoMHwpm/OKgrU+6yP8+41BJzIlpnjeqNEmtREtAnvvXFZfmsx6bCrJ6V52j07bpA9a
41J5u3Q1p+x6/UaKgtDgfuiYjo8dh5Ws2lMbj9szGjIrqJoUphn410GXDah4J7StUWfNC2rW7HSI
YufI+xT6Jgx55XdeY91rAwNEJCWec+9EvXOsU5zbITmWK9mwXLLtEuXhfYfjz6PiXjNJV010XUNw
goYY5v1FAkdoixuw2tl9WT1WYV19RQ/e/xmKNIFp2vJrN3IJa6IL7HLGVhukmtaxZ4V9VFKMHiI4
d9M+ZDp3xn0KDSCEpt8V5uI8JIyqsSLrGjFuEzU3XLYdjsFczqYHaDjK8ioVujy45WC0dIzZehiF
btL6ppXqO5FpuR3Q9dI8YHC8i3sV4snsDRkfFJ5l3xrZAcs8NQSj1SUCmz4PWCUyyouuhYoaMnq8
MlXhkluaTcDNpIc050mdG+eMj60TTYQGhik13YffZZ7MfS+zjY2ZYirtRqEbBpZiThfgw65OM5Rd
TZAorKt9y2rUIRst68YtpypCLOX12in7URJIWVt3fTG1u6VPZ1+UxGwENgyjM3MqSwryzLXuJ6ap
+cZwCuukLCjaTmYHQ+hhqt2vWTuHpyEOwdedqRGNkS3YGXV6t1GWMD9TAFjdJloG/SjLJJPHLnJ0
Z6tcN86CGag28+VIA6sZDDT3mQY3Y2MYjSCmiSKVZhUR2Ve9NozdAlvprJVlepwsh4rEMCtm3lqa
ZuZZHtle8+w5yjKPWQj/l0Crzl5ephxKqOMrGenmibHoozhfXGsqn9fpjyR0l5yImcS9MEd00lDy
15WEpNosxTbVGwcCg5XirANekQ1V1GG9Pbm2HnRwY5xvYVKPVGhVS8clIFSmZ0aim7czJudym05Y
hpPAOgh5cArd1B7rfqyie41g2oRBVBcWx2kiDfAsCTE+vofoU7WJP2G33O94rKZvytOLCm+tbPrm
tlk2bTDRz4zj0va1ddrgOhnuZscMuzuH3u4hjgymtkuLJoljY6nVLvHsicocyIQUmBRa8qGCK8KG
w0Z+7wI34Y+WFC1DMyrAgcShOG6BEHrvy9hpurci6oJRg1YxUksSffrMJWH3XkxOQYqXqOQTu/lo
bPjTXcPoqR+/uAlvO8WdmC3M/cX4sIDAf8Jr3asWP/bsIdkt8BOgSJqauHGW2PgyQJa8GXS9/koa
QAzhrCWxCxq3Gd6RVOImgdWX+Fgbdo6aO0+sPn90p4iA6FaaGc+YR5wzP4ZLIzd1njp3U6mgM0Fs
DJOzppiWOSgKoZj1GWGxDHBVncm6CNvZFYE9KktudEfjAGU2mgrOIa3HS6dvFOWmJSnPs6SazD2H
QEkL3OgCMW1VlEHFW9Ju+rpTzrksO3cCpRxmdEUxTrYHE3ssPxpMDW1vRMXng/LZ/XUF+wq/aumB
mPBjzajPEBYTSe0blaOlJ7WRjsQCdVls/7M4ZN5jkgcwAVvHrnCTwaTf1hWYZ4MUOJBPsR8bu0/1
0SRAS/Ig37s49umHj6Kz3irsmO8KU6JUgTplo09huPd2PWPhrQ/n7iEqaH0mPOH/oaLjxwrmiuPb
2Ekyv363QhtBOcOa7mF1A+3OLXsT75wNxOINSE6XBfL4kVj3nYbk5xXfgfpVXLAl1QxhNlCzWWnZ
WlscXtGY2sWmpjv40Debgf0rdchfK64Z1q6OgIW+9u1dzFs75jxaHkyr3kO2dfPHojI6Y2MvWWUG
ZqNC2qlcdaepNnfyEif36EP/81UZ84rK8P2bBExAS8T/IQt69+QworND1ZkPFEDbGON3Ge8JMWCC
I5SfLp89A9w0XbkEsIlFdtB6eRZRQ0Tw8jRvg3G0MXwdjf7xVV3/C+XMO8+SH7fm9cd6J+hp2ox9
3zMeYOXvsjz87ErrwmiK/TK2l6hGLpzq3mp63x2TizzBZU60y5ZwpcNQTIG5XLgjHCGlb9BArUnL
Jvi2cVGZI7RXeHxWdewm+0dX9jL9V/S1+sVH/tUrYetEOxFHjuX0e3HeYsHRaoX1MGmE5XGKN85H
5kcfrUCv9Jp1AkTuqnGxHkYTdwj1pafm+v1df6tW+nHTX1/CO1VrtbQjBsT4U7fJTsU6xccNLPiD
kwzB7xf65ZUAEuHF6BBT+V7ZGi5Kz7vSflgApvJtOOXtp6UtYfz9fpmfrwc4jNAt3KjQZgK9v71h
UdiR9BCKB5UVA+KbiGFxnXp+aHNt9GbtB7fv51fJJTqVj0xSs7EKv94uZ8sExl1mP8wuGqQs2hoh
MioyNJZoOJ2SPxf50YI/30YWXI19CS+kOf2+o72iIXHiTZahtIcZpQAFKsW/Bw3u9/eQDvf9BvF2
kfVDvFrEmwnuiZzwYfWVSQ5UYbgkv6zusy+On1yVWNqcz5uc+AIvyM9Aij/cmD+6yncnge4Mzti7
4UPKK+uJu7lqPvjexLuunD0QUySkkvTrGPxhR//2Emd9bIZw0R8U6TbEs0liWYeCHdhzs9tmwTjd
FGW5daLw0UD+dDTNbrjIdO/u93f6XTzE+vrxMdAcMIvgMKcvevsxCplo9pyYDwwF98mCt1iXN80q
CtsONfonuYh05zQpHBU5fpksG5+YJSLuqcxMiD2xd0KLqe1+/6F+dfNXC+DVnJBIvveFhT7mrp6Z
7sMsckWbZN9Gk3Hz+yV+8ZYS4mYxfoE1s85G3l52ArLdeKXzEA8Cbo4cr2mbD6MCcOLRyz74rteH
5e1xx2H7arF3T7NwZiMycucB2d7L7OVn82Dfao29/f0l/eKuvVnl3SPLcW82DqvEqcJCJ2of+GI/
WOKjC1nv6qvXMkyHxKoT56GSJGBkY7mBfQaNzz38/krEr9YRsBDIK7FhCLyv9OA91XmJZe7qCyTE
Vb0Lr/Q/w2O7nbbTkwsvzd5+XBiJX2w67utV312d1ybx7GTrqgMeTwC7BwRGfn1Rn/wfEkV+8fq/
WezdMSGaqCyLfF0M1IIgmH14hAS8VWs44keREOvvev/8vb6wd3VNaRQj7EXvgUkeUsKXaY54iR8l
8ey29un3X92vHsLXS63V56snJManZchYKhLOJvNw8A+//X6BXz0ahsuU1cLU3qQDebtASaQc0XTp
I/FAV4XUt9Dmj4uhdr9f5VeXwaPHZFZygv+0PZjpgOzD0B4Mvd7F8bCt2J1/v8Ivn/HvYnqXfY5q
5N0DoCMJdo2yfhwI5dpGB/3P1bl3i4TAuGWqctQ30BcQM3+Ut/zz/fN0KLJMeokP5J/ebXw2zj1h
MsjHORHtfZOv6EoKKZHJrizb4INr/LnXYDGG41AECFqn33j7ZXlCy1xjjJ6I+2KyPH9CNnyRdxXC
XSfQJ0RuTnwV5W6gxD2sZ0K7YjQeJvlWwD2ZGRAkxJRE6C+NW+4W7YMn6RdHH59Omhgd0O6RVvDu
UVqcxFmFDE8NycRVjK2nJSBRu1ehoZNGvVJjnZHsM/Ychy+iV/646iGrJKic/KMdb7XqfvuKevjD
2g65eYz6XOddV8YpPNfQGZ/SY3IoL4uAOdbO2bXnH7kh/uKxWxeCRU58B2Ye781D5niuWsTpT9Z+
zHF/JG17PI9OSGzZlovfPtuk0nycEvOLh465CsUi4lPqnfeOBNUSIVEP1VOJQTZ6wyS1YLp84I7z
89dpeSYs/DWVk2QtnCffPmxjWXRlMxTP7o3Y9TnJU9OpFgwn+k5XRyQtdO8fGpf+dF0suW5CzArW
ILH3xRPYgd3iMvRs7eXDcFMFazoCNqn7Ybs6QqHj2/5VGv0HhvsXgQ+vdpefTEuQq35tX5MUv//5
HwicwLNkHSTw3khwIl6gvwE4JBg41NMfr2LrNVVG58X6W7ph/gEERLqr5dHFQBajHvhbuiH+cNgY
dMmYBE3Iau3xd5TsX0159+7fXztygAe9ebtd6I6INzC61in4bWC4d/tg0jYzpI1qG0J4Hk6LlBFm
0OoLdP+i0Rpn1/Wh7h7M0ov6u6Sw2/wGvTJBoSuH0Ri8rSFbc8g2oauzmRrhkgJCz3qpM8oWhQ67
Wxati8Rd6lkqjxTWLd65njvB17cl8MCFcoqUwWA3GuluXmrMUXqrzCz7RJa1GV82tj3oX0uSKpty
p9cxavS9mOFP7S2x6O1OpeEUPiX2NLYPUzwvbBVqCmH9BODzaAZ8LV662PahVfaYhtcogZt9PPRd
dtO0DPV3rtOj2t44qq0h8XgiNm4KE1obhCLP66aj2bpGNwRT4o4EVxWFLZCQxwXD18rP5jHLkwN7
SGc+t3bj1gtXJUNxkFnn6JccMWV7bcsa+wOnprbe2MAeL6PZZ85+XpQ0z7pc14rtEkZIdTta6efV
uqncWBB/ThDRTcMxBwO+nqqZIFKr6vF0GTQ7jIK5gNOEyCKplF8XgxueQBEsv+E5IC/zTsYovU3y
asll7JnxtNlkPZglBit+gyrkEWWLftNCfkwDGbF9QOBS6hRYIRbbKrcx54NRCjlk0Nwu2UU4LoOV
RqIIqlpvvqGe6KoztC7Z8jxmErkJRB2vKA9QEbHpOWEE2hk7kI/Z+tNq5izdpYOO3GIUpcevcHWt
ejFBgbRtPjZjGMhYLeLOmIt2WLCsCafssw7EKfKdFxpuPQf8pknVp3FXyTAOxOjlnnvr4Q83nrmd
jJJ0U6reTpxrwyuglu+4p2ZffTNE71bFMXZlX6RbBh5tnjC6rHSxHxkj1McKa5xense20zGj0Bs1
uVtoE5Mn9pOeydzYS3JgDeMxiUyZLRdFjsIHn4xu9qr7tOa2pDeoXoCczowuZWJ6gW2ZMi0/RH1a
ffHE7Gi3YIJl2z1bKZAKyAFiHYmnuzU4LTTFKev1DYjzmGuXWluW2XSwVQMxeEdEcN+428YEepvp
dm1nVFdaphtaeAkDfnG7DRHA3lQF0EKM/Evap3gJT36OAMVDumIuZP76K3tpOUW8KSzw1j6cs6um
yoVGca84889hsCv7xM0cU53r3Fe1lUveq1sN5BoBTQJtI916XhS223HKlqHZGYkd5nsM4ofRBfld
RqhSPD51jDqnjvLJg3AKdElKKTbL4xd0D3NyNWbepB7qsooh73Z1qp02MV/NKcvDNfbTmcFYBXW0
b7tH7lrc+W6NumKCOesmzqabUXkEFIeNdREPyCt8VWpmejlXRl2cGzM9y3lkKxRTway74oQ3rkA9
7hC/vNG4i8C2lio+4x2Ck4OPGrvtOr8pO0X8KpC0iOdLdAED7B/gl/FouilyXt+OGuG8JLhHQubD
hCE7g+WGUceImX09w3UW4xqsbCXtFs+Sun1y6mL00HXCD7oEHWxTQgq0NPOXLqkgheEDARCyqLw+
FOBl31yrbmEMOqvSoDDdAW5hraY4mCUOv+f4iFgFrHDsVzAASBLNeoynVWefL2RjB81AcDBc5Wq0
tt9Pr/8c5BzkHG//uwSTg/z//XebPL89y/krf53lFi5jLrwX2gWHMKiVMvOX4IAfcL4z6+bh+m4X
9++jXJh/EHngAA9R2LqM6PlLfx3laBGYiuA+RgADv9e0rH9ylL/tpPlUFHqUsTaTO/7Hv7+tMUNl
16NXs2PrnDIJsVB2IgJdn9beoAkD7NMeX92bv2qJ17XDOnP4n77g7wU9CyKmjvvL+w6KPapHPJ4G
7gImBQA4xm6AA43PufzjgfxfoQTze8f5Zi3myKvtG7USV0n18/bi7CwmdZoTskRhjfGHU0qbHaKL
XXHknifdZVzbyddQV2V1JpMMb6lihK/KG1wZyYmGEMRkhOmNMkgax3sU6G3LS9QgE+YtCAUJPI4G
W6G+8yJe8GZXRvWIqYieoi40hFO0j+4MNE4gMc4X5zaUGhGUIz62fpnLfsVBy+ohsVGtbWxj6YlC
1PnTZaSMgOzsPt51onbibRgaGDaovpyrI4oF+LuxKMLQb4ZmAlON09HJ7mJXkbk8Jq33qDOGTC7m
vA+roDdblG9zlhebyXXu9chL9zFEngcIYEm8l267DkA7DRsBKDdywjEltcapOK+Srl8y3/XwqjqZ
R9zKbswlhboMA340tib+HXPQM0YmbTjU8uKQhyXO1xgD8Tv2siqgkO3ibKXga1OJXKGM8EDZYRik
ATPnJA2ZZygh5/AxhTSUBAZ8BaqKyjWyOxsNYnIfL/hqHjOI8fZOVmhW7hDWwU1ICTgcAy2HnHSh
5Ym6jVBYvdjFWnggbzVKn0ij8jLhhO0CQA20GMhRa7HXqqS+BSeHooNMDauKWrTbyprXlPOuKbqT
dpxq55OVew0WSW1Ufg5DD+aDnKoy3qD8Czs8AyCVHRKzHjmpdCaFAQHmRPRAoyMiyByHMNpU6IKz
IOoJLt9lc4frRDbbyt20qEqrLcLg0r4wkdblm2UInW4/Tsui3TcjweqQmmGYoR2MoDUfcyJftXNU
nJHz1NhmbaMs86ZpG+lleT2R8BE/hOYY6xuMAz1GOx2o51DDBzjGQ2U0pyOJa+5VBGnC3UCEaUuU
jtgQPOdj3Or3xIPB36m7VImriDTg8NBkmUq3WmdGpA06/Zj1LxXiXXTRS+q5RAQXXgk1is5l9cry
INbnDcrODTmQbePrXcSwp3etHiuPATwfW4tkgXFlTPXNINtZHM3as6ozZ7HkDZ+JOkPkNodh2MIr
2ORTXSbHXBfR4Hul8kL8FlI5nqgJnx88XbzO2jmlOZ4ZBYrDSzxDYtDISnVTMMUd51pgRs0ybWws
htW2WUypf+sH6H1+37bRp95LJQoBix0hh6U0GS2OKkapXD/OxCCucDMnMN3UwuEy0twWlc042tW5
Nbiw3E1EtmngyZaIa/5chF9MWYTREcMi3FkmiW2Tv0q31S7Ceuuu5q3rr52o9coOyXMBuXdoR0SX
3cDPt6ll9e053lJ9newpV9psvjUbXEXIqDOHYnhe6Px8120FEHGkWc+RHFMgirWIHlGD4LdtFM2X
vq5UuHVlshAU3RZU31HlRGKbrEW5vbJ5YF2ttbq3lu0UifbjQp1Li8IHeFQ6xoO+/b3a70tRRz5M
NOeyUbQDrson/SRdbORRDeqmwc+itqK5c5CD+E5ca7OfrQ2GMGuL59QL42NFx8iORj+ziVJDPA8L
yLs/qUF5G7j2dnTuNbCK9t1KH6dOW/saCYcm2+ANM2RfmVk21bMWeeMM26nG4ueUE2Rqr3GZaszn
LkRqkxykmya0UAZ6Sj4Jplt2/xTljjD7TQpfxp2CGJqbqE+8Hw1a24+k/jl4lllPKkmzZr84UssX
31E6nwBK4vd2r7fV2h15BLLhXpN+7wvpAIfwqbesDj+iEQL0oeorDynVIPPB8vzqR3fZfm81p0qJ
+HL40YMu3xtSmahw/mYamJ4FBfy/BY+zzoFApiHV5wH63trGkqfO3hbsjXS9y/cWeF4t2ToISjJv
I5RhWqR1G7pTC3/kguh460s/sXucRFDysytX67GgantHTfuya5SOSc2M0RC9z+Li4LO248331jz/
3qZD4EvEXacvBpRyzeqHbx4iV4+K1ObI91OjadxHwGA47JDkxN516M4hMQxO+mBBCOv3VpTW7tYY
c5kcQIIt2Gl6bDXmpYIfIE5zza6dK/LU6vHYLlWPA40OM3BjJAPZdg0gc3tWAoi1O9EpA5u6tE2X
QNOdWN7Dc4JOBkV+wBlQ15N+Z7Pl1Rh0esSaZMWyOKRUTG1n3gIAYOeCQnuSp0bIs0PgFoOCCGqL
iggkwPuTzA59jiyEA731YrpqGp9H2LxqF7ouYgYBkxInS/KW7vFPyUy48NGU3zo5EXc4woXuUl6O
qRqj025MXXRMVgeDsNQmvT7JS8fhHcDa0YJb78Rnc+m1mFZyduCFICH0BxFhEPF29TswcBwqVPRg
RrPGvi21eGe7aYTcLhrkcCigpMBUbJui8K2oNjrEHLWz+vMZbYzQKclJrmB8v8gABikWPr7j5tcp
OwYqfb6GC30SKYzKtLVwvINy4xZwTaA7tlPjO/h/YYw6NIW02oDOoUZZqToLNxohZoK8dXelgjlw
esc9zlZzec8Xmlg8eJObe72PXkurvzZMfGQdZGEdatMGvTXnyAfD9XczJQz+iehcOeLoa13np9lj
wutZ2bxX7ZTBVRvDx8SYPigJ32HULkIhBlbY1kEscJmdvceoGWe4E41TsEbnUIY0e48A6GnL/ODf
8Nt/GqJ/4Q38quj/abJ583V+ib/m+dfudUv0/S/9aIls5w9kADjFQbSzYGw5NAk/WiKLn/DNM/wE
zdFNYdBG/W3JbP7BINT8H/cZi17mr54IWe4faAu+u8lQNjBJ/UfzzXfjTQwQbUasjPUh1gBzy/fg
BU8izgpFUQdCv7dEcVnCitwVU3wrCvnk6IN7DvvgT30piCtLG2cT9/JJd2PembI5W5mX2FIZR5xU
Tr3cvNa9wroou/CcAxeN2Cd3djk9NGYImDg/Jd58DJuKqD79ZrG0JzH191kaH2q3uIwNfmdKRdzO
9Qdv27tXwbZIQAe8kBj8rEnhP2Uhz2kb5b1WklTVZ1ulp1ccKvgSRnt26NMoyo+WkEiIrEdSM1bT
gw/gwrd94Lo8baeQvInSXa22mZW/xlVxa06zsMPWwp2NbTpMG0e/cgYV6Ea2efXw/aLjND9aimfq
9VLp0q4TlgRZglLwwsPqprSz4/8n7TyWG8faM3xFqEIOWwSCpHLssEF1RM4ZV+8HGrtGBFWif3vT
i5FGBzg44QtvKIXyNrXCAxXsYzcmuwGUsRpbTqkkR1BAnjnC/Cy1b3UmX1kIG8+h5ER5+xyG1RW6
xnAF/AzbmKSIvjc4WUNqbm8CY/7bthkCHJifW/VXVcc+MJhuoTugpSsqnh7N3+sBVbXo74WXXOfr
31x3nU8TQgllYto3okpd4fQlAbCr8wBNzZGbek/k+gMuMR7pehW4lG7Dr1GE20yLumE4wZ/LIx/t
V68fnktYkcuoudS3e1VwqBfs5QmMbiOQpmZwNxA089A6JDej51kX3AFJigJheRsr89fRaPy6MnaB
+YDeZBb/lhFr/vzN1gffvJi1bkKwgLjlAiw6fbGUIDiWCl4sG5ObarZedCv2U1NzS+VNItGtQ+ta
yYYLiC1OtLNh0e5Dwx9EzbknAdIpiS4rKGvryXHQXvFjZKsvuxr9FkjTXKYXVql22jB9+4DWuwGV
9efvgAarzKqoNwzY9Bocgu5XAWhUMX92dfRnzoeDnCKRPcH9lkJtr/Y3Q17jDFuEMHHgE3VB5SLD
4hLEIfgXr9REV+b8gSO5z4zyd0rvwW5jhIL6blePnWuklDAlqp01nohm5eVz+iJaKJI0Sn+/zF9R
eD+a1rir6vG+FgzQu6G3TOJuXrUISb59bdB+ZEn/Mxqsu0oqffwpkNWDHYpXMDHChePqfA/jN/3v
53hTzXg3O4Y1tSBGmZ0pu5aHbzL9UH1WIZteAjCvy2m73N4PRA/t/WegShGk6sxAYv6TliwkGYhb
sMA+X9Snsc4/H5uKFHtVgV7Hv6ejEFiVXYLKhRMg4jsViPBZD5+PsAFi//cQVHm5D7H5PWvA4yJQ
joghY3zmSbtqoLjtTnsEGW3s3ToPzefLTk2bjvX/jEkxk0hr3bObjnUTiNlipYw5OiJuKP7qRjun
3rAXkF2gWQZbyFkVES8sjtMi5j/DcvZB4TM4+CiMns7mopgq6SCzGRPIxbnyDVlJmBm0+XLLb9JL
Tr/rEjhdIiuycI0fKesSsW6GSyvLiskqUXZ3qTbsil3uywewB365Ew71JRTA+fl3Otp6UL1b+Usz
VOFQMpo0fTEnFqNReePwoOu3cRPc6MaLAPOmVn+jAYnFZ79LNOMmV7UrKoX7ehUghvoM5UW4KqJi
//kaO98rp4+2uXMsMxJmBYV9vukNQZRD3u1Z5ePng5zv/PeDWOLmXAyHTqjHaZ3tlssbO3QJgWVN
/l5A/fx8pA1ebl1Hp0NtMCvIUrZELQyFZi3yzy3GAUJhvCj64k3wdqbvc3hlBLVrokSujc1TF2e7
/+cjbI4fFWnUbpHXt0WTIVrEFwhweHCwrIWDkF4pVvlaRbgWHOcOQaDqwlx/EBQyA9TMKesSoIsr
uOD9YqM0qkXKwvAZsB3tKtkF7up5jE/un0sYvq1T4z+z/W6szauGJgKK5OFw526kX+lt/ih7QW2v
Zo3KjWLYHPXO6MrXUCaMP+oem8HD53N9fmqcvuvmDEZJl7o5UGEnMdGU69rGWyih4RbyYgx0DbNL
Hk4bpNJ/Ly+IRZIKUUQGOHg6uUPQqbWB3gInsnqEmlzd107kFnvFF3fRvj/o+8sWZedHMjtGk0wM
5mgZrfDT00EraFcoSsQwGMcUdbTpp96p91lRfUV5DKiUkrzMyNNOsfXUm1SlBmQibQnPBbBq401W
XfI/PJ8EgjmyOCAoK34EbaLT5xkjCVF3Y4mcoMwek9XiycwmVxmzHS3ho9CUe92kEy9VfhRXV0BK
/bYU93lVeHEKfSkfLpzma0Z5eppDM6DVZqpgFkGrbRORNh/1uGzLyDHEjlZ3BVZck1x9okZsVM4Q
oD65qF6gVDay324cF7tGfBQQ6RgyDSklwUEdw6GfQHyf2MrQHAdkNY1YOgTTeJf18RMqLXYqWv5/
uHp5bBIokjgSX4C3m506o48x47MQOUuBtMbwDchfAOk8fFGK//hQsEAug3Pj6APBDC3v9JPVaL3X
LS13JH372yXO/G4WnGao7zXrm9VE9xPGFxFyUFqr3ot5433+otLZBcjwtCfhZKKLJtO7Oh1+AWle
ZAEi/lDUueKRyJCEEMpl5q4KTop4j8y6FLxQz7xNchXcxOhnbe4ptfqUi38iI9hRZYRXnfs6XKsL
D7ceEiexAA9HvEPhCsCVJJ8dmGEj93nfw0DHzlzBncPpfSS3HKA/Hrjuy9Dn87huM+Lm2FSaaJYb
5BJXFs5j3LJe57r5qnavVZx4CJW4kaIdG7FRbGBZD3MVfYvj7oqS8oUE6YOT5fTVN+dnEwZiXIq8
ehCsfMLFpatI4fIqnWUUyhB4me57uXTjpLlaNaogGXlpoV33hXbhI5zfJOuUrItEJz8EV7tZIdY0
yGGLNJS9BmRF7LYwknFRUh39tdoBKTsUe/WOyutrArf8SHH4sin3B4uUuhPHCDRETpPVLuz9xanU
QTGIgyUg6CgclqW/TYzOHpLoBeKnJ1bjnVb1jtxdKmieBUeIMwDoplKGXCGB7yYUjcwkHLjFsPkB
gBfhXpvjX1Iin2CFFz73+TEJc4VyjaVAkF1FoE9fsB2yohhyRormp3gcXRWoW6qMF0b5aHUDblyp
JVDAgNduPuVclihFNBZAtVKke4vqTrA8GMPXMkajd05KJ2i7H/jpeFJTXeXjcgcR+muTi/ef7+vz
z8nNxEMopA4rhHkzr7KR1umgAhrLKBRL+9QfuaGbizwG5dI4m+B+rqoILxnGGYLJFTCbaGfletJT
6MC9W4iDOyf1Xovm+1TA9D6C3I2aVogj1RS3QOnNB025QwnZlq3XUqVNCZlRbZ8Xwde60tENH+FU
NzMMDzmjL2gc2aEs7QJt3CO/e8iiwNWV+a5RQidPHqcV+1eUbts8xuPfz6fzfPGcTudm8YD1EKoq
xyNuRhxW0DJXjwwk8eMLB8EKpdmcxifj6JtcoUYvoYTnHztdqDlIDdINzx36YHYdgRI4JPLPOC12
CEpeaW1/b2XTbRcPPzBJ8w3N+oo+yq1qZjTZVfvz9/9gWZ8+2OYKTZHSaCfOy7fEeLhWndhwkl0D
LSLaj4KLmNr/dyo2B9KgNQiTd9I/I3IgjK+SXd0NV6ot/xJ8GTfcztd3iFDszAvZ+IZ1TJwLAODd
5tE3F0OkwXashDWJmKznuEDNTjmiL+aXcD+ENnHmHptotdo1qYF3FP3U5bGu/sztCzpmkV300TGP
UwpNiJtGumovi2LLSv6c9ZmvTgu3ePjy+ef54AJZ8VkA3ikzEp5vKa5TtYohWVHsiP60S2+zwok9
muxudns/XBlQCcYdTSJf3AvP+Z124axRzxbt6eCbMyCdu6GftTx2gO7ZofSHuual5Xd+TazAK11c
OajQqpXNYijCKFARhf6nYjE917e6UzyZ3xJXcEB3yLvgqiXqF2zp8PnEfhDtMzBXsqnC0CC43hzn
6OZq4aSiHodLi6ftot+jnzxVgAoQUXcnT3abibqyc6kg9MF+Ox13nZB3RZNoHJKuAR/jjEfTT/fa
l66z5ScQVw5R7B9sQy7mNevRchoIrjUvkVyCexiI/eZNq6APKik0IqdzB3c6SPvqaiW8RA+Bd2FO
z+8MRpKUtdr/xnbdHKYIoetai+gBblDJrsClR0ClYxKqHSAep2iXFw0nSItWUz7fR1XjCfqIxUKC
7ZH6ZcHFRMPzj07rY6oMX2CkXXq884j4dPevy/3d1APIUEOwPmiS+GhOgBe2e7/0mz3qnYfMQwtV
ubB/PvjYjKiTV+M0uVpWbM4bg06O2jR8bGwivDUAT2HA0tdNn1eWzPhz+nbhC3x4zeirnIauQ77f
xkICaHlJqPjWkygRbIauUi4vsgkVyJT3EdYRmoyQ/WhHqmIrbe9MOAqiSQQGmtqrgPdnmD+MBsKa
af7lP380CpPr6atJcHneugzvZh9+HqgIgUdrvbU22TpAEZEWB/IbOWrjynbjj3uFxqMj4sLoXiIQ
na/NtXQEP27VyeYS2OwCZNTFocYrzsnbn3wsN9Vajy6rDwDejptpH5cgxJC2+fytP7pxAHnCW1J0
0vgzDmBeqE1mIE/q6A/Ffe0NLoaqjnJlqAfZQ0fI4xJxAjdGhATJycZrnzsnSu3IR0L28yf5ICl6
2/6GTAiLx6e+Wf3gJ6oW7No/878MDrHjjbVWskq8s0P6NXYExubCjXt+g5wOupn1cmryEl0rXt+k
PdcIbnUxglkVzjfn25pfSJIGghnc1SoJ+H5bG9pQ1b21rvmvEhSW2/m194crgc3dfSHT8UDZeo1T
OMohkDhmMQd5KvxLy+u8PmmtTwFQBEIcVQ9jc5GZYdoOjcpTrA2G5He1Y0ld14fh4X8RQZ1fmqdj
bY6VdDEnbI8ExKOvdX+5bh/gWNyaiTvYKs2M0Fn+QJugLXgxdFs/1+lVcjrwZg2pGERI8CfXq0T5
1cH7C77B6Pil22sKQrUn/1n5lwb94Eg7mdjNEqpktUewnEtF1QZ7ktXrMtArBxaFraTotw7Y0CRt
c/P5bnkr9n32pptrutabeRoF0p8cWfuRFmbWt76eyQ52q9hKPGVh4s7FVdM9RbhLzimmXvnPCI6F
UJoHKzRvMA7tTNmRjS91YWHE8NNcvAghG0SpOWVHkJm40SKjX9YAvWTRF3KMIgchcCNj+JLWLUp8
LVDoyE+nJ4XTQI3ax1n5hbazLY0ilI9xl5BnWq8a9cBq+a7yvaXkt0ZvCU0+X5Ge5fwwitdjY4K4
66WnqOydVNdx4LGO2FLsZUgnWVzerKSUfoQCNT2bi/H4+TyeNy7WbYEiJtcRERX0v9PNWYPonkoU
Hzn1A18MnfC7elBpSPXPq1iZY11/Pt4Hp/z74axNmoUMOM4WGvnmnEMnjr6aMXLyVe8ZS3KMzOfa
lPBfUvafD/rx0frvS1qbE0hItaa0ZkbtXKx7J7eLPTzIXMsB1CFGruyuzcXLidRHBx/1nFUSjOo5
Db/TuaUCG8hTv9bKOXJoaFLntdeuSO+iYPur8stLDb+Ptj/Veor23OA4QWw2RWvo4zCBJgXByYji
a+QkLpqFBO9/ucXs9FdxDHflhdmV14rGdivqnO40CtYCzFul4l3gEFOFWJKFk1X2Az9sbPnY72vi
qXgfObXTXcXHAXY9HZn5Gg777HZ+4Sd+uqt/ksy5lwRTPkgcSFX+fZzV8eP9dSOCYm9FIFXMunqU
iem4xp1lX+0pc9vVsXnJ/Esh/Eaj5y1vPRlzs8BGK5hHCDwUY3bKTvjSe4srvkx7pParXbJba7pw
JRA/RyXoT+xmjnpjPV+MLT/8+rSxEbdFMJdS2+mL5x3o0mSCk5/g7G4LgY1RIaBTnCPs8HnxjB/Q
GTBoBC/2fwijyV2w2GHrwj1+m553K0BJVYBSSD46mO+YvuRWd8t+bcJVCOc6jfO/kAxZb+uzNYdk
2grIJPVWNzespE1l22eMKJraTm+GfQZAJSvuFu2Y5wg3UjfIpsyWSPz1ePJNIT98fqZ8ONnvHmBz
00ZDYHXNgjQ3ip1BdNsaftxc2M4fxWb0Uk1kX0Dc6W+lh3ezSu+mleSe0HRZ/sqolF4E0n2U/pjk
mxIgd2hOMMJOVwzpdYHH09vhX7/OHgfUVeLi96D5aJ7WLJZLBZ6LI26mTVA1AQmvtxFnb/4+Q1zl
QIxuTRaKeZVMzqVesfRWcN0ulfcvuYlPBOy5lQA3LmfOZOKTZg9Bwc+b2Z6k6RpxwKuqHXHzmGGk
Ry5uA7ZSi+iECrtJCejUlSHquaErKpMbT3RpIK2A2zwuIo8tfENNyivL2wFbJ+N1Mmlu6Q+Gmtwk
be9rUvylq8ybKsmOuKbftaNxACqPOcAMj2LGZni2B/WKxuWhzBc/DpIc/HpuI3pOfTy+GmLBzaC6
44bih4KMX2r7TRXbX/iW7vT4b9t/0zt9T/LoQnx162W4xgnjdwn7pRBmRxjjXbvgQdwpV0nUYL8V
iw+NioNekt+XQLkaeGD0L33cT+w8Eh9KYaA0/wvOn4OMntvQDEOOeJ+sNTQ1ttVFes7l8rED+K4m
qms0C95bVNvbuyqX7xdT+JqDM4sQ7o/CV4Q3Hg1d2cnCchjozQeSgQHKvd4ubionN6iJOKsdW5qV
tlXgnzD8yvitSWNWKrwP8OLJq+ou135bg+YtcBkwoXNSo3DqSfbKyOKVQ7eQfuI9mEzA97Wv0zDC
pG5+jJZ8Ny/CTzVMbyuz6OGIIFFqjb0DL8qrZQEBAOFeL4EVxfmXNDCfxeVGmFMY9PJRDsvRDtPu
Zmhnt1+B9HnrKU19NZMBg3P3tLT8ASXQHdTwJtLBRDYCqseYFWOTZovouX5+ypwfAQgm0PTG2Ymr
Fcbm6QbFlSXX8oILPesPpaTbKaLIn4/wwY5kiDUxU3TawmjAnA7Ro8S/NOpAdraL2gN5v9+OSBnY
0t/ZbRyKbOHu4hW9/s3TLXk65ua1ejmKtSKZ/ql4SS5uTxJBSudxQ9rDC5stvzCP5wnZOiB4OdRS
kd7Zduor3h93gHXAQfUytqRV8bUEp4aA8vl8nt8LYJIxLKW/DkCaq+l0OtsqFoNAo6IkNq9hd9cv
T1Z/Iff5oFdBoQbkAYEeza4z2dLQiPM5EHpsIey1XoEGOUYbHq6+D9jNS7fK9/zAyXXbODgxmBdA
Dx+sFypB3Kor9poi0VZmsx6iMgHjBgrjO5mdRZMURXxAMJ5pQzKkNOJdSjA/zFHWDjkAAmVlLW+i
K1GNEwHt6TVHkXbQcK/qF8H5pRybY/PnkiiQdr7leD86d3QrYXqcoSM6IxXCMGSplOAwOCXMUEAq
+9fQ3ljDnyoofUik+07ucEAjwpqNfapUz3n/t5s0d1FnJ40CD9UTFyWOw6D8auWD0qKt3/OV6udB
iZ1Yuzb4u+Is3GdCbbfLF7MzfUX6tUiKLSDfsARAAADkRuWDlX7V2s7OsREVpVukC1hWmm1Fw2Gp
sAWNI69INK/XC1syRpTMiuYqqAavLWvy4A4/l+HC8v74W2gKusMigBdm6nR916pR5Mg+/JMv4jZ/
g2ehLT3IO6yzXeXb55vpo1ie4j93OpgfVaJWezpaJy1JJo0UBUcnXhxrb/qq0zp1yfzYg5MUXufo
X0LX+v35uB+UNBhWE8mi2MOsu9Nh4ZZUU1yxBvTgPgsWuxg1u2mvpCo/AG2awsr9fLyPilMnA25m
VZg6yE06h/Cg/pnxIJaV+yWYD3UuOzWsyGAs7yqreGhmcTfE/X8eykLhlyVLRd1NAlN8+rYddNR4
xLrbMcvW1sdvCbaVJbKpF97x/GQEimPogC00XRWRJTkdBv30cCTWYGM1MeYaseAkiWanXG5qrx4V
KOhxbxyNPvZkGJ+LITp1X9mZcK/16Y2sZJfq3ed3As+z8ljQIcJ7ZAuDMrDmQna8CR2SJjivuJol
8nytJ/dDuByEXLKVJtsJoLvEVrvVxfHLnCgu9vWPiZz55Sg8jfhLXZij82eCwMbHULCXJuLfggfw
zBrlaLVMelN7FG7W1R4BsieFnBzTzqqr0BH3CORcKo+ef5zTgTeliqLNrXLAx8+Z4W6Y4d8hwBkw
vCQqfl4pWEdBbQEVCjLFLR5Lx3i1W1A1AiLZuRbdayOIPYkKBa7zmC+2F5bc+TZeh4MqRka6imVs
FnY5yaXc17yUpE/2UKW+Art7sUIP5X7XSseHSCxeLnzB9S7ahDYyWBdekLzKOtMgXtBTLmvFpG0Z
/lDEJ714lYHhtjkRrHVNfOIKZoJqheo1yYUs/IO1Q3OPBh+BAUnjynF7X/fQ2yEtK5m3HWeBDOAZ
vzMbh6vZePj8FT9qeZ8MtFkr6M5Vc96vCVW9y6MExwsY4AneUPZQZ24haE+qIuzroEwc5KxtzGJc
eSoO6oCuYy3eI5Dxklm3qo6IfL7YYhV6ifT182e8NBebsyaCWKSkFQtNLhO7zG/bmMJv1SKWeiEW
Y2eef3C4oZAkdKhTWBdtFtnUh0illmsPfpb3AooZfWjZ5Zj+wFTSzXXpOAW4aAQ3Ulb87rru0PVo
WHRP9dLhgCAg+fGXm+ZgYU2nGDCa8epr0szDEdHOLTrPg4k+KTOb9fe42EH75e5rr4PZ9Os0v8YA
0TEMv9JurCpwJKu+wgTOmRNQa1F+l5nJHQfg9SCVTtsPx0rL/VjSjoV2x0b085xkN87z79Gke0mB
YJ+x0i1esF12m1p32ijd6dqAbqlw1w4kjLjsOIlVX+OR82JVxUMWPNcUp406+iljqWkj4XmoFevB
HH7Fffak5s8zeIjFMvw0Wny0Ibi20cq1OD5hGCyAFSp1OtYGhkiIDeckrkmsg/FAESR9QFDCNnCH
LMoDlRBfUOPeFmukBhBimQlPD7JePCZx5QvKDKGnsrEr3AnJ5AXL4pEU7wRJ/i5a2bGaJrcZ/S66
X8LqiKzzK/Jprqk+Dx1ZcRYgmha4S4FRJqajeEDZDYYRyCJ5BfJrSCEcFOGomeFrwe0o8X9owW0p
aAcMLjOA9Fpq+LN0b4yD26idG+jStdj1XpuMR1xl4E2VXlHgW2oiFqGq+zARPF0K9z18+RAWUiE0
WPjkV3ilOYP1NHTBQ2j+6E0LJRJfD9qf8dDcTN2jJt9346/INF8b5XosANBm3xal8dB+620UwBx8
pGNMiiJB3xdk5pUV3ayu4oBreUTdWaTZ7izxNtUrP6meJJinc9g4WvYi6x4oXduMVJLMAfeiGP7h
3YxBiZRhXt8auGxyeKW3sBbNH+hU2ChaOEOs4aj7hEDfTReiBjACj9DH60r5EQyKHeH2qkpXqIU5
0di9TWSn3Jv6w1CALcBeu/ohQMcQORnELNil5XUAV6oIfkJsovRR2NhYHZAZcPIULfwWCYEXq3xR
MC4NqNjP8WxHyh+NrWGm1b2aU0ZO4sjNEvlriTppJx1lGRNLpOcqdH0DA0faDnf6kDooIIZS+D7q
P+JMRnRnvAqFAGe8zpHmALIEYNz+CmPXQ83+Xf3JU9ZSGrlizbJAK6HVf0clm6lBy6T5IqrFsRyt
3ZKGDxaw7b5+sBrBHzgJM5KwwNzhbws/q8flyLJHXJHxIvmbm+UdJjWPYSs+YpT7Yk7Di4CGjrnc
h9oXSVc8RQkeg6CXnFYanMjQ3Txr8a/NHQsbpUrp/NKMjkv7owMOZ8zaXdkJTlG/ttmzKTUsuZc8
yr1xJU6Na6eKKFZxDa3jINRe1i//9oAT7DHqKqVu4C2D5YUJ5ykobkSx8QNKgNADb8awvJVn3cOL
2a+od6UspmrKrwYjPJjdjQF+ZBL/TgEUJn18rOrmkFDgl7vh0GBeFYMKyozaGXEMtoqbfsh3c4GM
49LcylIMvo7SgoZtTZh6ggSEESupYRl2EfaAHfowrQIGOtE9U/05Nq0ri8T7Y3MYZNWuxm+Zj8AK
RJuJUh1RI8Jp3xOJhirFsLF6jTrdLsi8ohlWRvqSzwhBWoWXy8WxCLFl6sY9EixePpleVo/2nD6H
y7VcfEPJ7hqRdycUs5dQC24Ks3jQhkeluwuQM2lRZJHBl5Z1Yy9qYg8KXULUNtBp9ECuQaXq43vZ
+FvUZMEY77aoSIBHJfIQEUV8mjnjYFBcV6p6TGvFmQIEC6hVZ33t52Z8U2CsMhvyMdK/CSybHCvt
UCl2kXhsK/xwh/jPIslMV3yow+cQVIBi3HGCQ6plbS13CBSgNRN/G1LzHlGV6xinOoRsUH2U3NH8
JXVsybS7Qqceh5wAay20JQlmsaO6sYzsmo6CK/LzgARH0XJUAJG/F/R7dB4pbsteVPxWTFwjRx2a
8A+Mfey8fpCawVvJvh3ly5nvJbfs4hmDLgFBEqHdd4qyi5Nv6iAdFi3fDZ3km50IU7hlx6710+A4
WBTuJ8HYJcHfzoRfHAE8GUdbFWQPi2i3yFp/Fntv6I69wpsJ7Q0v7LbTfLA0ILbYV1htaGel5OXC
z1LOnKCRfuSIGNlJobrjgm2C+oolE18fXus8eXm9wgufjcBywnDG0C29nRpIjjOLWqcdGUXPo7Au
imU/VuKN0gRoCpWuWY3XKLG4hoLHaeuE0JfbNKA1fEl8TFobVJsQEpACIldAccCmvJV/3tX9IwlA
UoxHBuym+LH3hcd+N7yqe6x6LyTzb2IEn420CZPKuU0TdQ2T2uILHBZHrK4xH3W0qkYF8FHlMJ5k
BAeb3obH4FZ9blfGzWS9DMy4NuFmrP2K5K+DnNlgNu2oQ8UnwB4ruJ/Lx6SpbKu/NcrInq3Hlv8u
UUMFYusMMrw0YdXdnH1LaAlNTFeJAKAjDUQx0omaRyPAGjuecEj80SZMcgQpk1JxqX2Pxe9t9LsK
r/TQ4Il8na6IJT/UhmSL3Ncydx8pY9Lfzfl3GV7n53HlB51kAmyMKhAZAUMibQuyswogEpZC5BTz
U16W3pgCpuunr53xEKt/BRUbrGl2hqTh3C5cs87dcGh424sPsn6as0/37kHWhO7dIlnKQkBeiU+H
uhKX/6PSPgPoFuSjgfastDoEtdqXqn3updHOy1/yqrvaW1f6hIM3+qpwP4o0hBiT6RfSg4+XL9oc
QKroB541A3Mr7cq2Iq2PkuG6nwY/qq3XJU+vu/mnldTY6I7PiJDiJGh9+/zrfNCGXb/Ov0NvYvHa
XEoJ0RwSPuitBcDUNi0RYCofY4NSKfgXFBX2vdr6qoqoeFY/dEp7g8YGYgeNo0aWr8m7ZNa8sZft
IOqurYQOwNxdq8vj50/68TqifiuuoDORhvXp50uMRUnMkd5eV4pXUiLcm2N10K37SNlrsbWDHIY/
+2gPiP3Y5iC4GkQZjKg8NRkvHAIf1J6YtHePsskbRzlVhLZ/65e/Gcw4pa+7mi956d0lAOoH+T/p
KbwTWQSDhffT6Vv3iM1NYUDm2BXfROurGgC/wH0ek7a1E3SpqPbxaAAwaChKlHg2eeoiWJqKP+Da
ZegaFwmjYbf2ODGaBJWwb9PdWhlwqsfSHcFlXCjlfAAspOUAcBlZfdAGZ+xJcwaHNbWMXkWPMzYq
Vqjco3zn1pVMWkyva/4SY7UuICcSvdQ01tC8JXBe3AHBjFQanUIUvUZFoS+6lcb0OUfDiaTxNm5v
onC+sAg+KP/wsGTua0UXPOxm46RLHFmduBb1BRGwp2ALmuiminXp+Fz/zvbU4q+jDgH3EEDE5sIx
iznSUTijABR9mdDRWopm3xbzsTTGb+PY2DH69GmI2G7d3SliV9mqLNKnky4tDfmD5xDpJJhwNyEm
mpuFGMN5UmiMcsUm+8DH1wLe3Ujn1wczoDiXqXf6B2uRR8Wsg9oQ9ZktxrsRzEYiXAidDAVBJbmS
8/4ZZ00kDr9iLX6V53RYxaq+1sPoQTDIHbvi1ir1L1bwp52xY5+I0jHLTrKXQdEPgr7Yc6k6fQuQ
aD7GyGsJEeHX2tVVkBopEER0h+wPDnbo/Ia2kHfEtMZOl61jEoVXuTrdtNnk4CyEPJ8JXKStyCCy
v0YsPKIQCmEeCIs4ekh/eflwTwWl6r6ZRfSCnScWs3pvD32JL9/Mr/WGPQiia0EzSgjq8vIG1W27
rYJDPr3kID4xj7xDgNTtCP2m7PXzk/SNgLBZUus3ZEnxL/29zdI10wUhRV2mER3mX6Ml9uf0aAg1
aEQ8xjCL15B9Mz1US1A2mR+0ynRbcG3ARUhBFXtVR9CihKpgYRtVfQz70RWnxOsVDCrNHyr+7GZJ
EmCJfiaav3DBRLxPckbDvLQkPygcQnVAGGL1qIYst1mSOg4xrVzRAmjVIw6yBGHa9dSnDmUSF91I
AvDxOzvLztTsUKXhheHV8w2Bngi3EQwWjF62G0IfJj2ulJ6OR/oUjeCNjUst2A8ah6vJBn96hQqd
k3FLhHDDuMsEkqDsubRwsdXyF8UgIMjMK+iId4v8jOYieErrVkjMq1oBTUSv88IZtA2cmGHwQiuH
nOiaFuZ2vXTqOCMtFdg9ZZk2qBxFq7whCh2LRCaRe9Dtyw6ZxQsn7PYAYFg6Zpyxb4QWeu2nVx9W
15mCRgQlLqs95MDh6vxHhnWuRv2DvXRhtG39czvaev69iw4tgBoDkqs4Q1MjIkazdfMFHIRbyXef
b79tiX070GY2UwyfG3NhIEH6rcoTb2WghPykLT+CWb1Dru3x8/G263Q73vrzdy9WSkI7TwPjGclj
EN2bS3Jh5s7Ok+0Im8Aap2yz6yRGCFOFg1BLHsfZ+iqyYMgC7yPdetLywTOV6mtlibtwuk/K1mvg
diWLvSApOkvY30ZfpF7Ey6DZyV3sFyHiFMMPbfo1ig8zhdJAz922xkZbyXZzg3PE0tuF8VzllwwK
z9q1b2+zkupY0jLx+OZUyZD+R1KUtxmiFyCadmmqBEAPuMK7k+iVjTMSmoT6oxD+pTFzYS7P+Pfb
0TcRGFLxxRgKwKhUP1Ed+YjNDrYETuYm2PpUnl9TgzkoTr92cSv/ElThw7X57t03wYYQ5MOUdTqg
z+bOEMRrEdxXLb1aKFAVhUVZ29x/vjg/GhAgDeRjmpyoK2yWTgg+bLJoZ5FaZUDOn+sqPOSDZJvx
SNUBNHdw4fL74CwjhYA0iasKuqrbQ0VfMD2X6ySg3IgARR3uwkYFnDXvx3Rwyjh5aEbJs9J09/l7
nqUM63d9P+7meEmFoMzLSgX/gOZbrZd+Xf5WpQwwZrQvrdcYQ+mu/JtYM1LWza8Lg390tkmrCicd
c6AaWy2UNhp42znmHlF31AlVJ/UioNx4W8MEWCVn3rCEP1Wu/8PnQ2vbMHl9b7wYLW3t8xDPbVZU
XEeZLNWjQOVau+rifGco6N1lefwQU4JHEve2rLQd5uyuYZYDNl8l2FRqyzUhf6p6qE86XSC80B90
C+VHln1rJ8We4duNlkoGtPpSiDVOEwaNhn2rhZxvmqv3wk0Ljk1VWzvPvibi98B4kbifM+uLnPyK
sXIvw9oxqTp2jT9o4HAsbTcontG9CJREwtRPQmNfT1ipq8/RdCMYGGbPk5vN/C7X5IWW2AffZ/Wr
pH3NN1oF8E6PaL3RdXqBHDmKdJ2Yj/P4sJR/qAJ+/i3MdY29j/vWTP+NtmURVbP8NydbMVRdqwEc
sQc9vxny5AagzFcpUf6EyQDToiena0LzN8qENnXtu6UPnsqpH+Gr56pj0bFDmry6kbMfi0qhJkzQ
VW8VP0iwXUssDUJrmX+fmNdSnmgZULlaD9FK+94VMoFk7gqGfCspa11fyhEyXHzc2u3/Yu88tiNH
kjX9Kn1qj7rQYs7tXgRECDKo9QaHmWRCa42nnw+smptkkMPonvXUKrOYDAs4XJib/WKYbouk32Vz
fBtN8emsLz2KAQSJkU6UFAzRTefMptKLiF6+akN83eR5P6hR4gxavrGy3lZSgA++QE49uI1lbNqO
AlJdP/ly53Yl1aaYtGX23dySnUDC6r28Q61vn9X1CzLIV4l8p0XRqsSqAzf5zVQX1H3RrKz7atca
lINNBBAS6wTe8CZDLcASxnWESpU/hZ4F/+P7t/SpzrHA7mQZGQT17T/p4C3VOqoD8CC5vcAabunc
zcGtqVMALMTyfPBf9Xxk07pRK5kWJ6xXiQSpa9LVBAr1+6/yae0efJODswgHB78FRoZ4QPmaJghT
LjrpRy1kD7P4w+c92CHowCN4Sb9ytZjXCT8C17L1c91r9+HuKLL5y1iKQvqGvg33yoOUMpj7JpRy
+jcLb3g4A3K/RqIPxa369hgq7lPy/vZc72Id7Phql9SSSWMYnZTZk23FSdwMEt9i8ZZu2tvwyB7y
5ct6F+5gDzFTqKBxRjg1zTdpRsPrRSyOKaZ90m9aHoorF/h3cIzwPw9flmiWUwKMEzMhwdU6rHtU
v/iRTUG8mXTNRaVpJcaNq9XUrJclq2sXo0BR8BcT/gT1p0VbQAL5oNylYaGtiLWeFX3TYR5htc0+
oKAR5qbdWcckLT9dJpYvjusn5QvwrJz8H7dYTTGbGEYlX7yjPG/+HFMqWoG8joZ2rx5T6/nE71mG
iYoF1E0wNGiBHb4MUR3MtudlzFFbu+rYrgecALLpts8Ub5xxTDQ56AM0PIFA+nl+MoUsLflmaNL1
WC+F3hsJ+GOJPHuI2m2FtHkm3cXjQLXpKbKyldQqm1zvdrPUH6GbfTlvQSsizgDU63PF0Ywjmp6A
FleNm8x2+bJoxOHGuu086EgIIa1N9/tt5tPpx2CBiwU5yvkEL/JgwyPlE6apmY2V2D1bCtpFxO5U
4EckQ99HUo+FOtjRrHAYJQtFaJD9xqmRil5NOUiNXtL4SYRZjgi0qnABibP9IMAfjnlRGGyluoC9
WrpS4wsjFC6qDCsNimxh+OSrynZQSzugvykamT13k5u3G8HXTqTiIjabk1Qy3ADF3yDNT+ZKtZc/
V/lVWPyoRjRBVQTtAdoUVH4AoJZd/BNC9/08W8/4XwElOJICfLVJvB/qg+XbGy2ufjrPP4bP2Xhp
0swvHr4f408A1GXuv4thHpDJ8sbSq0wjRrzt0IMghztZaoXqKn/GTMUWIcIfo2R//VhL0XiRpPqk
rj1nY4odISFL6aIraL2l6O28HHmuT/fot+f6HWSZW+/u0QrQlaZTCIKEr1dYduaGnthv0SxegRSZ
3dhyh43RHVkcn5Drfw3n77AHq2MSslFJE1bH+LP9yXU0uIdz4UY7KnEAYmCW9K7qBRc0x2+nzbGl
+Qm49hZd1WBtAabl7nBwYFL8UpQpe3toc924ID6zZzoCNnM2uZ3PqF5soxvFLjzFpqe9P3Z9+GrM
uUEgWk+ZUv2kNQbeYxirAPGEoTq1JpDlk3pkS/hq6ryPcPBWc6PF3VFleLXBQhgRM0ExW+dW9p8W
fZg8BmcCtbxFPuwQj4+rXGAq8rIoVHmT1MpNVOUO9lcIM4q2PA83iXHz/Xx9y+Y/ZvugzSlfcEgv
Yt6HdYy4K2Q/DSdEpwPKdD3oQ9wyxdRRWotiTP2cC9ldEyu3kUGfR9WoNNdjTvPOEk8T+UXOx02T
zUCFkGPEdzcd/RYYXboBXDTYRl+dm8ZdFAKbNK8zBZyGFGRrSbf2iRE/6PVDNMQXk1CdSNg4Lb3B
MhNuTTlc94Lqmr5xhGLxSTABzXAKpNyhACe/nSQfF6daWVaqJzrGwNf62pBXyib2AP/UdoNoggdF
Cibtok8ibNUret125Z4cZy9/amC9fQuDUx9gOF/oMDuS57ycA4M9vQzUVaReFiO5ZQjBXq29ME7d
EMhWPF/I4PSaCQxacpXSuQmi0hmSfK3WyJHnhi2Lr3pfnzNwI7BySx1teTScpbT7/Qz5Yqdm0H5/
3UP5khkPgnqBxbKjLZPQrh/F23kjuJ2XP3en5VV3rTb2sSX9Jq1+MC/JiqAUod2HdfnhvFTUZG6a
lkFSAQf5YbyWhua+VQsnyJ1EB96uBeuxuyi1fq0K5zherUxoGZ1mB+ktdlUL2ESnQ2+I1BTGOzmn
SdE/DNNPGSEaU0ntOb3PSLpyK1n1C19uev1+2L7Igdn1FmNyslcuaYdth1g3J+BdPIDRjXscJFdc
yMTyFcAssL39BPkvFq+i8bo2XvSM2oqJvLkOuzhK3QRwLxw4D5vTVVTAV4lhjeFppfZnGWixoWKe
AhP8/gt/+Z7ff+GDrAfkKyrrkaKS0Y2O5ERucOuzW0Oql2zwVvZ00tzLR1bk551bhQ0CYF2hg6HD
uvq4ILtp0NW2w3S26E+BulG7HY7s3HwSn3E4k7jxvF2VddL7g8Opwk3KlGIRjALcFml8KKpfkhyu
NOE2N8A8mk9VQ+GYEtHcoSShRfhLTcqjQjJtBiNtdGvlZ685yL3CNFcDIBCceOwKvqXVhKd88BoW
7GLqupGUi2LBlwGcGXB6R4R7K7fiJpEKr5uqS3zoRE/xJ3fO81OAdOLGD+vbFp9WreRCo1fDFvTa
pq2iTQfyrqy72zgoHMMYHCO+UZvFoSkizVbxShpyVw9QzOIkSiyNxpp0OozRVmgWP4IXWKlu79/X
i7x8PcDXlpA6QhoyuQiSAgR7s29CvV4Nfc9lITzzs9iWGp06wXCGfOiqsLaNhtGX41ei2yWTPY6A
4SiWDE3uaYEP7HFYdT0mjRtRKW29AQacnOoDRrT+ueG/iulNYF20AI8C/aQtSqeqf0pdB7z0BgOO
lbK0FKnB0LRyBd/CYHGfBE+tRvkEVKZcvBblj6EDxRQWtjDfx/FJXW6iEkqvdm2W+zy/G1J/X+ma
o3RbWQqcvmLOapqtVSOQJ9kOemBrzUMoUxTSLuZw7asZVyy3BRWCEL3SZF5NnwBcpCd1up1R0bFK
0dGKxSvN91SQUyL6wAEGxz793Sy/lvtfbfxcDbhO97GtgEbFea6gLtios22IJ0L0hCGMIui2r/OA
MYMCheoNIqydCZpM1fGpB3SeGXv4T94w+2xp90upMYORqYLXXqbiGBe7uq1PVGgG/vBSzOciLEpd
uqjmn4GP7R0iKyWHQmHcpHhBGfyxV9k8njJVcnOJQvXkOwEeUBzATrMg6opHcbqSwHmZCDboCyOY
VnxWuRgtYnqJsWH/GiWPbfeghL9GVdgqPbsps3xOzrXhpFCMlYECZcccajFyFELg9ED+TGljAnId
uNxkzT2d15XQn/cMjjRsv9+TABh9WrwqqBZD49TGS+VTd683+wrQ4ohYlDR0eymPz4So93IUxzgE
teZCm1P9JsJPEuRRjepLuZNM86w2y8zVx/5ajNoLXzYv+ljat1b1IoTanTCGJ62ou5bWmatIiTCN
NPH66sqhsvUWG9S+1Gnai4iEBeSEV6o4P0tb3MFJXhWYCFnzvHyplanWsmfqiFYJQbEFJ+0ZGvqR
QraeqTSmwZPR70bp1kxGzm7FletpB1xgRN2vLy/almp0dFHmJXSgUWIRdW6kmDaej2saS64fdzm3
wegVvUYsRBWB9EkGyG3aOcx2jc/MzducRAw6+NjczsltmPyYqapGSQDII6NTwlsPzjodEHAG9qJ9
6BZURMiUM+CdcylQfZX5beGP9FRE6yjfKbUC67FY++LlED3DyVvNRnc6CnRvk2k9dIXbaw2lUQ1q
Olke0B8wEVDL0eCQdzV3W21MFonnldFaG72oN1hIuqWBJWmMXU/8UsFJCotfHXpjmblXYljXBb4J
5hWJoN6AZse9WgmcJjhVzBHl7PMGvXcDF8FWKTetb520EhJpI3CSXtnXvfAgdcEO0dQRsXRsx1dS
yTpXCs7KQmBVxlu1y1eWlOGctIuljVHNTm48iqnmjuKNkYCXG9nLKWnX9blsGvt0oRkwyl0Rb+IJ
QHi4T9TCTjJkNiz2uBIYjanYJX2BQDZtn6pU1kK7GBihrMRIMpWvOwXipoKGfDmtFZ3LD32itIpf
8kFfV71y0hqiE8ehY4LEDep5VQNpJzl3RGgKemNhQ5lcgvEfNf1mbmb21xiT0+TBSsm7jMibkYNP
9HYVSQ8iHHmV2pCIEyAOktQqcpezAtsJDHLxq8ZsDdrqnYLPZSOfhQV/wygzm5ObHDmpQjRteTBd
Q4+c2LxGJ5Ftq8b7nTw8wGwJ6v7UyJe+fN8YxZWcNU4eQhnxO1duYztiLcDyczJjQgvlTEYIqkVO
utD3WKg4eq67enQ6ab9S/Foo5DfRr1q8KRJ51bazh90opjST4zdrKT0ZxrWW7Wv5V6CLazmTt36/
lcKr0uT7hnhVlhjiTlca5EU1r+xukVIIazttflG5zFoTuz94PajJSpxTav0gJRIi3HdSeqGO97P/
kovu1J4DmWINCkz9Rz+4WnSfMuM0FPFzzM5URNJnH6FGAAoaglH1eUNZDU5GXL0oxX2m3+XzFc9i
UaaZANK2rbpK40thuMUiGg5OuVLymj2yXMk+QPILqb6v2cCHDqF6s3PLdrZ7ABFyJNsiVypfMJw0
RBERd9WRX25T2iLlWa92dq8hpQyoSF24MClQXpDvaYCQcNJ4Y2p6Y5V6qc+m2wKi5mXpg4jiVXYC
woXN6LrDxaUZHqOKakr+mJNgGlQT6/pV4euEyTmUatg3kafJbsktr1Wyq0GEH3MFvge03GxzOyKb
WNfWvW+YgG8xJsIzSMwu67x1MnUdYMYVc9yKJmbojyUzNxrOBxUzYb/ntPxRU9a1zLOqPtf9O7na
5vNrpZ6a4YnSZQ6WzRy+dOezq8m4L8m+VAklSpKdfMywuYa+ol5PCi9D/yGON3r9EkiFYxk701x3
ZeeYBlKOQeKU/UOdyOQDMEOqnxK2V4F4BvVA7x9mhhmfZxsTVLs3oo2UYHCpBydqR4euvIUOZTct
/BLdtAvaW1p+mQmCE+rSuo+Cx1oTJGgkmV1gtKTq61Z8NCAqG1K4VtRfufWoBZ1bYMYEKYV+IFJT
mb+Z5mQTRfO1OtEuw7pUQklSoygZVPkma1qvVXrWlWgr010RU+dCCVwzLbpp7UsvjPRWa9/j3AEz
W+k/plG5ErPsWe46UrsO3cQWKOVAT6dO2IzHNLnAvpT9CeO7cobnIsSn7H3HcKtfHLlgSTltRYh3
CoKaH3NyKcuVKKvIlxdDxmbd44WxiNwd63x8TstV+lMmOT+xwFEcVKwofStz1fWkbpVOZhtsZ+NY
jfpz1eZjiIMbzdiGNCdLQqj7DhG2xC3WylVy+1Nd4afuIBCDN8OxW9Qhx4D29YfHOqidxpUkTkpN
zHDbbpt16GT2Iih9fPy+KPl9iKQfVFBDQa5kpSISXuK/ZDc/T9bhLy22fy4qaIXT70s7phhnkfz8
vzwkSGOd5jCN4E9322wySyRYG+oobei1jbgr/fFSCnAZlvN1a+D5rUPNjHyvKKwj2k1fXFMpmryL
ffBSBV2q50oidjpflz2khDp02mLyCkiBANRsQ4XKNweneggGOK/ZOcc7gbauOpIyK6L7fYb6uVXA
t1nqONzywS8cYiYMtRqGMKsZCe5KarStwx7EVksWnR65yH6C/y8za8H2kgVTjkGw4+O6jPV6noyJ
UPkpe9vGp1q+gMlpmG2+f6YvejsfIx0MsSSnRjDLRGqsB110xxmiYHtaG3sDf9YQKaFS+FW1z9pQ
2rJ+QvJ/JL78Oen/8KQHa0gMsjgtaC5RiVAeSNoQW8v28S/Ry928Oqrt+eUr/D2uh7J2WidzG1xe
IWZcK0u9jQfV7vsfYXDsDb7JEn6sRHwY18NKhBnNs1FVRJIv45v8RvDq02qDGK8dbTKXy67N7dx0
fk4erBxMyGkBZw/xGWAgb4AxZTfGkXX81f74bkapy3t416sIy9xqVYNx1hPQ+81NLWs2+OgjUT5D
5T5O3ENJOblCVysyeWx13T13a6BpaBLNdvQob/L/XGb8bZmoGCzhjYPa72GfMDYjLDAiohnnGI9Q
xgKXvF8iWmvFTZ/Mq+8n6xe9D16qSv0KlQ+iHsor06Cm4QQ8jKdTy7P9DIjFDdyF6KFkq8oRvY5m
E+BU2/RC13oUjhxy6lfn6Pv4B62JxjAqnKF5iVlq4Uf3OkNP1aVbMhnopechiLE5LW1TqR0NdlU1
3VnGc5r8bNJfVrKGseCSe4ud73QiHtQZhYPKt/PuauLSmJOh9NRMc0gFTcXq8EeuLF2xL3vaAMlo
T36+wqK6bS/1RlmNheEasbCeBGPTUU9L4dnMVIFUUhTcvY/sh8ee+2A7DAqk3zON0iFuHHHwOKrH
CqJfro53L/ZgF+RCIE5IirM6lF3SNZtG/6G10xE8xtd7LfYMC5AHrcDDCmgvwVswc6Jw8zUoNf5K
nWovuI3XjScQp+1/Q/XpM7xlmbG/Qy4j+27ZIxPoB5VVLInDX6pP/cmMzlDqRufHdOC/fkm/Qy1j
/C5UHCUT6uc8HSK9dqmVJAZH3GmW13y4p6InBNKJmg/qrIcRkiRmvrH8cus8AoPbZmi4c7OgAWWX
cr/+frV/mX28L1gfjB0t9zo2TcaOYqe3FMnbjXnBy3JUL975drEJjratvxrD9yEPnrBW2sFvQBhy
8RftVoMmeqwx/mVq8T7EwR5iFXM4qyGvKdwupJ1x428Qh1glTnMkezv2LAeLNhKiQBEiAslcfacp
dWq9c75/RV9dX94/y8GyHeZU0+OKEH9dX9oNTgve8fT763n3u3NxkKPIShCL7bJuq+JOpN42C/ua
EkhV9iuNetT3z/TlLvHuod4OoXfrSBiqOA+wk6Yesi+3ihPspKuASEtrbCU/ULdbU5H8PuhX+9/7
mAd9k2HqZrNSiVlKQHGDkwKZbkvyvg/yZXLwPor8cYeowxEeL5DnVe/1TrAxvOzSv1EufTTvCsog
F9+H+yrXex/toN/U63I4RT7PpAiXwVQ6MnoTsQm3Xj/S2Dq2Ubw1gd+9MXGUpyxfIlnX8c18OqzH
jdGsir3mVltc5hdZfmOrvXz/eMcW8ltT8l3UcBJ6U54ZTXWdwHA3t+MO2Yz9v6ETfDTUwZ6hy+3f
rbvUf9LE+6bUdlpOKRhdfhmfK9l8lvR1I9+0PqkesqY+FSZEPOy+fhTkwJuKflcgBGJZz1F0LeW3
hvkzElSa2TiI15SGRcAC1QCotEWm90zNJfxTzM0I7hrfJscKJycBwijGipfSIR6jc2PO0fWYKW0W
16VyX1B4a9VrRS5cK7jW/FsxuokmynrCcwKJm56ru9A3UqF1M/ESjCLgA8WVaAEKxYVUnBrqozIV
qzHxihpLxSdBiO7LZEC7QbEznMCsGWmNtrqQtOoKMPC2L1PKPMNeL1/oKWyHfLanqHWXtlhswQ+h
2YNoiUeDah93+qrUA1ct0xcsMqjooXS08i2KT4kkFI4/NutBqi66JHhFNszrCvCPMNMCEwxkoTwm
yv2M2oTGaEbzbVFdT3THalpYkyLvML3Z5GVxkk3V65HZtazFz2ft/+x58sHuXYqN4Y/LMbHIY7Y3
mLqsa1fZ4TR4kq6PHUpfwCQ+9IYPRd57o6ska2YFIdcPWgOFA5q1Z9a5bDereUOdtA3tZG09o0wx
UPHItu1Gl3CBKBw6t+73j/7luSVJKsRm3PZAPX7cpUqzVSKp57sIU2t3CX3A7kge/+Wx9TvCIcrC
MJFWVzUiqOsaewkk1f6tqtuX1xXtXZyDXV0JJhmtM+Is2Ob4QnEWv9vqMnJ9R3O19eTkbrlXveXw
z4/q6B8ZRu1gs5fpiiIqR/AEpeXELxwNBcrv39SX5/K75zvY4ctaaFV5OSm75jSsxZUeyNhPXgfd
L8CU34f6+lRemJ3Wlywh+M9Zk2B0tGp/9o65UzZl5NEfltbCut6pLRDGPD6S3Xx9Xr6LeTCEOjho
aSyIuUi26hjWxbNDWmDr5DganpNHpuXbifFpzb+LdzCemW9pAdrMSzqV3jQ7fNx/6GsNDTD7TSsW
lhk2M+Zp61aOuu0cHOW97DzfH5NRPPrcy9R6d7J1WRTU5bL36Jf+OncWcVzdkXBpVtzo+u/a9H/9
HP9X8Fpc/PV8zb/+m7//LMqpjoKwPfjrv/bRzxqP4V/tfy+/9j//7OMv/eu8fM2v2/r1td0/l4f/
8sMv8vl/x3ee2+cPfwHsG7XTZfdaT1evqOu3b0H4psu//Hd/+I/Xt0+5mcrXf/7xs+jydvm0ICry
P/7+0fbln3/IIgP3X+8//+8fnj1n/N7V8Jy/PH/6hdfnpv3nH4r4J1BvyzJx1+KmpS6M8OF1+Yls
/olLA+UP1CdwtKZp8Mc/8qJuw3/+IUh/4ky0yGBLizmyJi4uFg0y6MvP5D8XrjBwRxlzAxGrVvmP
//PVPryk3y/tH3mHiDoGhQ1R9YP0biGtgULFoRTPN1FC5+fjJCn6EDkpy7iO82J+aRdxG2kIk11c
3AwREqRlZoknAI/Ts1CL0iupUkso9dr4Q8xbELLxouYVZokTdEpzlvhiagt1Br0xCoobtk35RjXm
4cIY6GOhfdRtK+umyV8EKZhvpYEL7hg2waWfdvOJ2oqaSzY20v7pg8kDrlXvDakAxKVEobnD7IMO
vJ+B1K1StdkajaF12ywsNdKYWvSSOUBC3awm1l0Ylhx+uaE9aTOgyqCaBkrNqdHGcHXD4p4cFoH/
SiNpUhszvDNztb1EkQp/ihyXFH0VS/FIk87ITRA5QjWv0aLQkpU6NAJadUK0KfOU69igLyX0TJIB
hWQGeVUrdt3dFJjaSWfF2Xa2BDpfdawIL0PQ+vs6LpR1V/vUuLg+bvUxEjQMRCHuOVqfGiq9uPDB
15CTF/vas6oeaJHWG4iRBuIk7jEcT7Z6WkWXdRyALS26CNiDKTc/q7owtp08GGszRW8+hUzywLG8
KEbLxitiidCYGgNIFQlibdE87A1xPftF7alsVKUdjTWonsmas43aiNm8aeJhGsAdaQEg7EHE014q
SQET2ej93YAlM/6iaap3L6mWLwSmDJ3CYjIb2dWzKjwtkcWPbcBaBi4jXVPoKNYZXBqGIDJOxlk3
z2Vh9DdmVKMz0Q99RwsXAtFp0we6KxZdsZvDVH9UwgItJUOcwkc9RGwadXhgTEqKQIlQwGkalGLX
Fej95WnXXcpmLmF3nhjtXZzyypFd6xIcSOhc4pYsBHxwJF/13NyjdSNAnDaE3HKGQaa8GkbmNp9G
+UYSgUiOuM89drqWXmWBPF+mtBb2U5kXV2XbRCBvZVrJZW0MbmKO9T5q9bajqR+jploWwyxsDEtq
pBXWOKm+GsX6OUiJR7VR8M+h14VA6CqAp/CA5Msg0/QTUegV25Q65Q6l0Aq7eF87C6VBeApqJX+a
Mj0+EVo/jsjfxcJ3E79hIvfdeCFmoXrdZFLoZZFsrWpDz6KbUo4UHzUoQ70PVcu6ENtmlJH/DPgA
nBMQW5NbTdiOoTpfZ6jPx1eV3qUmbER8Ce1KF0f0J5K5VdyG63rnVkOA2XQqj9K8bscxwUVBk+Nh
O09qDKjFF+V7Kc/bbSoK+YSKiNjCZ0zTAchEahnQulmZawkm4CbR8/QWMSPLU6EW1ugI1pReJYGq
NDCxEfhLR0PfbKvaraOmPtFKIUU4Ty89ZPJiYG+J7w1pnezLLo/WBSIHTMzAX3TrwulWMpFusyYT
lVC+9iooosGbxqbfg2ScL9qhkp41IQAJ1ge521sG0DEtlp6EaAi3euVb20GK8bGNi3CXyJZwlk6D
4JUl4B2jNFXIJaNwq/nyALd4hOXkdI1RrXPwuCtKbeVlWwv5qSkH05MR9ea90GbldYRvhyPq3L5y
FSijiQzCBW45OAfnor9tpGn++Xb2/P9j+I83L6f/+zF885zPz3nE/eyvQ/3t5F4Ozr8OYlX8czl9
adEj+cwflmTp74PY+lNBBgcxEFlC1R3TqN8Hsfjngnrn/6Hnwm8uEmK/T2JJ+tPQYdcvFxxYj3zI
f3ISw/X7eFWkn49w3SJHZUDz4dw/SBvzUQ+0QW+qlVnUc7wVqlRPmX5a1Wz6bKjVe92IOHPnrOwo
3ba61TpqXxh3gjF1KFg3RjC5VgqU4mUOxrSGyjrm40nGfibcq5loCW5oVdHg+NPcRtdWb2Tlk18l
QbmxxmLWL6a6x3xjBTS09b3cqnztlz/3LYanmpiVqLEntaGeWH5t/JgNSyhOxdyo2G8RHQbIJlhz
O51xWtfgLOG75LI7BUU2nlV97U+YuqiggmsAIOp9LljyZOsDMpAchnV7r+laeYM8aqjvkiSXCy8P
1egsNeQk26Z5CxMYSER8K2jztGuGqUgdwTdhYqpNE5arUap7kYNO9K8rhSNt06ZBc69Jrd/Zek+C
UtWJBE6xHAXTk0IJ2FsUjdLWqDQqCFM4rLM0q+/iLFOuTG0aruMi8x9HM03TdS1FgDjFWrsMUR70
EZI1s2wVBVVBFq0HI+KbwoBSbTum5S7TYuD9laq+CGYaXBqhGUKi7wtQo60RtF6qh5yScjfmdqYp
VE+mdszWRgYLW8IN2klys3CUIDdPlH5GME4Mq3RbDAEo8rzR4YOq9U1QzpI3qbOFDx/uis9iKjXA
Lc24ui6spv1RVXnSrzhg0Zoei1x29GIc74YwDs+iSph/Zhr4xGgAHixOA4qAQ231aBKlTfqkWbqQ
2WPuixIw+k5J7K4Wugs8KDKQA3Xdg85CRgsx1VxXf6Q+Cr5KrpUAzqZ8hAJT+9F5JUblr8GwEFKz
ABPXZExjCYPaGKBljE3cZ2iPJdOFIk4oCw0xJj25PhoPZqnHz1NlCef1YIQPSpKCuhQqQ8ncshyH
ncRjXoAtCoB8CWK/UweWyArxxnyb62150lWL+GGaZmPgVCh9XPh9jD8PVnAu5FTJy42w35S9NGOa
pI/WVRVO8TbPymlrFJL4YGRiuc6kLtyK4hA8arMu2b7ZYJ82lGCp+jk809+UsIrZWs+AbxGZFKxu
J00DTkFRHOQ/pzQY+nWb6fmDIoNjXwm1CU21SU3ccns1EwY79GdT35XmG+qsquvTrBqjW2vBkMq6
2nlKOvZPWPL2ODclEZQeSw6CH108Us+TO9JZQMNJs1GFRXHX94sRCJtUek0/BtFezpQlDxI6RXO6
AV27rWGN1b1szGq9nucYfBTnXPEiSj1Q5yhEb9YDuxxcR4ohkKvAp01JVcc2T3e1GAjNzjBDbVxJ
bYKi19QIg+UqQxFEqzFLUutuUpsuuBE5+CdProOx2hl+FsznKOePgwOyHqToXKWJZUdZ6F+pBfDE
0xmUqvHYR7MsbqY+qgxvigMxciNZH2MnmnOrs6XBooYZVnHSrCEf+rrLCwWtTyUrL2JH8VMVDeVJ
m64EVV24NRA/G/DMqLmtUxK+8sw0ArNeWX4GijmcKiFygtjslgmVprKJp5UU6C/mQKPy2chnC9xP
NiP220gQAvlHUVqh9jtIE7Y8tHHROwfOojmmIoJk0/RUDLZWkxmyN3XYR66ipm1Dx6gSHO60SJUF
tx8zy7wZ5FraWpGIP1TV1oO1lsSwNdpNlfH0ylnCgPbqOpv6QESmVJUiwx0qVcO4JJjSyOvmKO+8
SOxQ+CDL5F7ml6k/2lJKTn0n97VE/ZO91cw8IQKIHq9bPCLkfqTvMMLEffJztmvMbPs20ZMN9Id+
Tu7GJK5nuyvZNkhH217uVrVeK3x5z8zj3ryYZGQrb2WpyXWvL9v4ByhhBbmyXNOH6Fr3pVwB+qdG
ltO9pf9Vj8H3Nkj6onvMQxMxbXEqBPPaMOZM2xrx6GNuOfRShYzkOIeeJhQxrovlgHZkZfbqRuMK
XDt6NmgtWFpBQrM67VCh3yjQvfIrKUxglBiZhRSJaOIfi+9MR52eZK7c1y0MvTtpagrqKYo+mHZZ
+am41ZD2q3asIUzLdLjBgj2Fs5+ugD7Iv8zOQs9eCJBtsaMm0BT2gQBlS87lIrudhqhq3KnQy26X
+7lc3ehoFhXejNQFvmNiL0A1n8pu8Groco3TW7W/aIIrSXRuxXVgsSfGOqwIc2hEEsO4QsM6QD4x
ovVUd13spLM1WSAfM6XZVMo8JlApFGUWb33dD+JtnfVGyhVD6A2q+SokGfhsGtYgOdcZLWNptKhc
PaLsYEknYiuGgWvWQZfeFn07SidyFUzgB7KSm8CmzeJaujRj0WjX+mDF8/1Yd6kAhL9XzBQN9EiW
oZrM/oD65JhGOWukC9NiwNtZzUJmnjmOGKHAWUjMlq2braZ/GNmAQ8yZW9XMz/Ll/uL8b/bOY1lu
Y+vSr9LRc9yAN1MAZY8nzzk0EwQpkvDe4+n7A3WjVYWqKPxUT1uDK8VViLsykblzm7XXigNpMh1R
SEpQxXgm8SD3UrdByQWqpdysLaaVwixvXb0sI8C9USE1R1FsdZPRmlZUXrIunuhe6dFUHFJZ9bPX
NsoyJnOstLUgsmnMeheSt+nbefvStzb10vy1ZWB82JZ14TPkxYDG/dgxJci7ANlSZUcF+TX8JCMz
4xB9WyQ/Rt2Ods/4XP0z6jvgHhTLk/Q+MaVpIIeO83bnVQ1OyIP7JnUUtOVCANSBNG5MIWaOqYay
H0JtNFzFFi7UkMwySwIld1uls5QD/qNvfgowOvaI5VQ9vO2ym/CIAG8XMwVmak9QMiinYN8Zj3pU
D95xlHXT2vOniNpeLbPK2spdqjYQr7eB9rXSZaK9BjVu4d5MB9XfWxxlNk/yZeUxY9hVd7q29Bp7
yg1Ay7HVJ/Pp9rXgW8FNEb+GExUCoPhpOj/BihWirJi2g/4S176QcHjyNj6G09C/pAhokJmQ3sZ7
8ndF4nImUMPIZm8JxG6eoezDLIY8oDJVekFx06TDprQa4ru4CxPIBdq6K11qJ0PopnmfWo4V4ffh
kfGt8VA3Ixp+Q5l7Py2qLJ1zUnb7b23rtJa1rC3rOsqKICvR9IF3lzh+UaenzNDUQQtNLqSEKKYX
225vPMx9DtFmBmUVZLCsr17YW9SVq5xCT150TJ7GpeFarXQQ9eKD18bbJhboVqm7PLM+M2f+2pfM
OEEiQqyQpduVZV/kDQYUjcb8l0xeA9fDeQWvEul9+V2c2NXn4Fn+Vn2c7oJtGVHp7TbTBqrLh5n2
+rt10Fc6PNoyYcEwAE4RNotZskhedHh6K/RNhswKOx0EBc2Lrh1bZoKSsdzkphGugeJmFMJJWZ3t
njWhDcVg6hGdOQqfZ+XsguhU7322e4qVeY4P/BZjiAjplvCnxQ0g75Yp4FK3drc3+GJ/yf90skBy
Myh0KdWe222EQgz0iJdSVdlIxq62Ygk6DPwXVMU/u7Z/uW1vrrierfO3PYs0EKXFWWnu3B6jVBXJ
mtTaBZNWG08Lm60ED+3Kx7vcTWhK4YCEsIUSM1Qq51ZyyTcKQ+CDqUVv3PWUxvc+xD5ukKjG1ggg
jovF1HB6kHor+7nkYbr4kIsF1hELr4WBrGgLf8+m3IU/Rfog6jZFts2kx7/GLX+xo4uTs6hxw5pP
BdnCYCQMj7VuHAMt+n77o11u5/nhXLT2C4ZuAk/FRBDU36QeBG6UlXvO52ev9w9Azt+Lov7rts1r
y5pxXFTlNJnzuVgWtMb0WEmV7I4Bbbi2+mClkyUtmwNcOb6WpQPRNJBKXw4cVOBCg7adC99fIyjD
dunGe+6BwD0K1iZ4zw+Nw2wMqjoZcqj27cVdcS5Yh6paZKQdaoTF+SyCUZyUEWcejl8M8Ztntg4z
PLdtXNlAuPNMuKYl5AMvmKbRVlX7RkQnUqZcQqUVTv/QvW3iyg7CO4dTEC2+1IVzTqs+5fISygnT
rCLQM10z7OlJ7GRK3rdNXdmxM1OL4zCEUhy1MeEJFr9VuX7UDZlQLyMm+zeGoIOheQQT05K6xKLC
AychiVFoEl+Jvh7tpwYBs7QRDrct/X6yz3zhfATkf0zJ514KrcFOFSNoQbWPXQhvqQNVYFw9jpbD
aKX1KQUbZD6lrz7oFkaO023KBdTs4S38uAZnuHYXmINgYTI8V5D9LV67ad6Osm0Zck5d8VdFHuzq
7/UO8c+EafOK8Wlko7sHcLvO7U24eH/YAwjVVDhi4OYHaXC+B70gZIiRwNES0vLiHGVQ/kBjJOS0
4xpkhKV6XJkmuOLMzizO//6kcTwqnRf7ml7AoATALGJjEXIrlL2ewYvVjQiDpfvba7xyE88sLjbX
8ivYASo2N9CErQyjtT3V+hoJ/4qRC0RgGIkVGF4aDh004jpQbs9f8ZjX7qBGR5XhFiLQC6/VhvlA
xlrwraZ9xzRNPGZOP67yi1xdicVQC8gFSFx/s3GdfKAm8nzBavDLw9ZDxWZbv4VvjS0d9a16J3/3
feA8q8K3iymt+dUGLMwpxyL0rkv504JIXvdGbBatvGV8/rlrjYfci45Zm3+Eo+aTacS7Qg/vkpl/
4/bxuNxWGT/DsMAc28ObsngMSitoNSXpY7ukyqdm0z2smJQ3u5VTeOmsZzP06UV9BnsvI2m5pqQ1
6rwHYV0/TFpH+uLlpVslImMRWrFGXbtmbrEqEt/RFHqYNMQxLjeNlFKOrvNY30oT0x+Q4RfNmi+5
ODgWFVoODnx8jGDxop/fbE8NFN8bCVM6JjthEYEqp1rZxPmqnrlsTOCuOCPEl/OE17mJKEjlKu7l
fG5G0n4L3SREc0yT3jt13AqI5rVN+zKOa6oRs0+6NEvjBJ1cncmShZdUJT2qAjOm443fqloIeIVx
W7QDVaZqk2TyMYWU9/apvLaZFMVnOXSFyc/fOKCTW9j3lWJ1Gu9gJRfijwoIo3hoBjlVV4CxF0sz
qD2RBwD6gOj4wo6i5tmkFT7cE72y6STiFFnMhsPQ5N+9atryOCiPozSuvL1X7hzJBzAToCvkXctX
XhQnfWw6XLJB63/rN2bkdmb4FMjByoG5kg9AZMx8ngWp1jzRsTiUsdpP4hjB2zEeqwNURV8B099H
73/nAwqQj9X5tcu1YRE3YtK+o3W0zFxhJitVT+DmtRZqEZoSvEA9lNl6wIzk7TOyBDXjNs9M/SZt
OjkkVqu1NKu4aZptvqgp41Xp1+7O2iCrvYkje/qGDqO7lvBcepZzo4s7qDRwMlRWw2WwNGjjQ/jX
vgKsCBRx5dtdNWTQPEWFHaWIud96GinEFCsDfyIFkaKZn7F5qHr2s443spCunMeloNLfO/mPreXQ
YT7ovSb32FJfdHTBtvWD+FD+lIddD8bUgW32s7WL9up+vKM1JHpO6oaILoKCXfmic3p65mn4oqrI
vaAYAenpDNw6XTPz/FYZmBD21RuPYfdtuaOC+816mHF1Bbhx9cNtg5fX/9zeYo9TdaQEiPY4gjS7
Afk+XXkopX08531zeJaXK0f22uX4Z30E+Ofro5NhdZ3HKxiMvl23D4ny2Qteb69pCYX//THxycT2
yBHxEs2+9eRaCJ4a9mrODZR3/l4Duzuj7iM7dLWVY3PthJ4aWjiXkBfHkFsMKfGHmohBbF71Dgi5
vPIYXNs1tHSYL4fZlV7Q/DtOFtRA0ZJIUlRQtUGqJnmspWxTDr9ub5tyZTXwRVLeJP4iVtEXr5wH
z+hYmtBMMAMnmw/5yFB5iKZd5+UHltowk5gq8B2EWUcLlt5Rj0RqnEf8Bzlo9/2oFOOwD+Kwe68h
7RXexWbUhju56mF+qhTfqDbCAIMPQHEDIc5yyKGVySE2HbYjxEDdkxiYoNEITEcEdGsJLTlYY0rp
ERnPihIrVD4+FK5t+3PILMF/jGB7cJJSSPRt0DZDuRfJotDqyWlTwMlehDB6UZovVkYEL1MmqqGE
qQQiimVJy+JBF8MTAwMXgQBk6/GXVDcPsvoTxiYp1La3P8nFd7fozfKSwA1DGVZelkgynZBUqqlK
htXPqns2lV9pJ6/cyKXGAagUIilVhl2Cog6S9Qt/zkwglJMemYsQ1nDkihVSo1MsZ3fMkAp0lzvr
Rek7wS4pjjtDJEuboa9kMGr0DVdywyvrJQmFoBoKCrgulj+libSGsMGA/m3sERe0ouxoAnFAmbb/
L5bpDFF8WtC//IqgYZjvpDyDm4BQ8fxKDUPE8Um1zGaSS9q3cS27tS4CAbF8C4UqIdW+FZ5Sf7z9
Qa9dMRhR8UygYblmC6sNXAz9EOBdhQnww2DeTRYSyqLlTLG+8nou5zVmL0ifQgV5JHNWL5S4gP7K
IeFwDJN5/GhC1+ZClWr7j4OLLIBpJ1BEz3PR+b2PlIa66V3pG2yOgR1v18obF7GsoYNEnhXBZqYI
CsPnex2nZkTl3oTqLhX32RRuhfHl9r5eswAMGkgeqGWoLhbPGLc1FwwJEjSQJNtK4802116uJVkp
+0mdbU5TSW8o7C2/3djD86wxscTT7O8VF/hNUu1i/bnRdmQFSsQUku19sQDeGy/jPbShG189+NWO
C2Un5mbt7bmy5FmChZMkWtw8c7HkQmgMq2BmjgSvcK0GcjR95TZesSDLEm+OZepzJX+OVU5eHbok
USsKhM4G5OttoLt19MdZjgEYjVIydVJgruIyy5H7HoivYWTgBfJ3KOWeZb8OVh7Pa8tgBXwzElNJ
WS6j1Dpf8UoSG18oXgHefOhkceX4XenW6Yy3k2IgegVYb9nGqbQpLy1fgvBpM26iv+KvpmtA8ezZ
EzrT9hpVz2XQhjWNGtBvg8YyvqkK2MCVCayYN8iKQwUvdPRRvq/i6KiLMyOZXyALbUIwePuWXXov
BEjmiAodHpFFLrxXpeW5gQOjOe3Fe1X+XDdPlVU7gVD88Scz5gwKGTHoZslJF4bkAYRS3/HJYi06
qpF+rxnxSt57ZS0sZh5x4OmTmRk6P9zdGBliPOooUcN9tkN3rv5IkzV2Iz8RP+VTI60s6bKBPD+z
BqfdVOCUptV4blCakrEOdSJt7yv13ZnJCcbqT9m+2dQH/3O4XTskV97SM3vztTi5vUOc94xfYE8Y
P+lB6AK0czovcG8fiTUr878/sWJlgEuMiUnaruttSX+YksaN0X+/beXiCv/eOwJ6iBIk8eJjBUY8
KlnPUwZO/yBHEqKQErD/20YuL/HCiny+li4mNi46dqx3+o3qcLC31V3BfLC897f5yuT9xflbGFsc
hwJlm9SMSfTKFn44tws/NsV9BKrn9qIuXAVmINnlXcS/QqqzeCX0FP7FWkpmfVGApLH4JOjGjuDG
kXIvcZr6Pcw+37Z47VudWLQWGZ4ywehfRyzMQB1Bg84yXSvYXr7E54uyFne3lNJA9HoFGSjXe/FN
x9TsAk5XN4GYSHBEmvhMfLg1XC/K+/QyOZ49vqbb5OfaSOxl22bxQxYnpuljpa0GTgxkfHvozB6K
V+su2lqbwQk+CKbjO9EGgj5l5aNeOzunW7w4O5MWZhO6rlSsM1R30HHy1Q8kdXbTpSsX79r1PrW0
cCLtGEB1npAbiBF0geanqei3MRCmf3NkDHIPGv4zxfj5xUNoJRXLivXoWXEIJGb0h2rFxGWpDPUs
Ko4I/2royDHzcW5Dakyt14A+2airT3/R6Jvs8oic2UNr2bq6KZ8T6ivJbvr4x0s7M6ucm03icjRL
KwRvEQHXBlAySX/uSCi3Uw/nweQjW4tPhNpTVxgmtQHB1x7iHF//1pofBC1aqXVcOQpndhaePks7
M8glE3bPxncqr7ir1Rik2Nvt/bpytEEa6YjF0CgxLpLrKZQyQxIQJiinwjWNR+DD+6kInXH867ah
a8tRNJniEAB2bC0coxKNHsNE8C+XSMbUjbIzo7coCze3rVyWnzl2ytzSBQtDIdOc13vyPvrVYBZF
F7e/x7vLD9XHWVSl/jxsgBBu+u/Z7o+rs7NBQA2/Ry6JDxd3CU2eBhTdzCvdSq+BlthTauxl09sE
6feVtc1/1FmtElMqWQDJ0FyutBZbqDK6kGREUbYk2TqUD8hloTOtO+Fm2Kuuf5COqr/zHXR2VmvQ
16KpmWCIwogMR75lLE79AOLa9KX5lWHOeTeT5KQP4rP4EWimsNN5r6UVppIrz9qZwcXx70Dta2CN
KbXHb4bytenXgutrB/J0RYuTIrLDsJTylujVr8qUdibQclDy7u2PdtWKROLIKBCZyjKEN0FUo6dH
8T70ozsjmt4QP9mqvbbi9q5/H5JlgC9k/eIy2oVymfkggbhwFqmYeJmTp+5ulhOq77ud/1F4vb2s
a0dROzG3OA6SFvcwdVOTS2Gx7oTQNqVwk/jM9gxPtVmuVACvPiYUqZAmQ98dJ7W4ZE2WlkLdc/K1
xIF9/Fm5Ex6ZRdQ2IGud9Iv0Fr20d/Gn22u85hoZ4+KukZNb4H7OXYmgxV5ltQViBmpRIugstKUd
pKP+0itB8MBscOz8uUHGyFXQWXN7cPkNTWZdc6nKud9Bfhi1+l5BVStshQ2zviusYfOo29KX4EN0
pGQp2c9t5PPFSVKmjnWc0IeIwih5NNTIGN02QtgxMjvjvshA9j7JkxyOW08fivvGS+Y5mdaqHlIZ
PPJdJfTePTB9/UsxdtbHwJdzujgw5z7AQGaZbtMh+wBwqZLgL0mzr5NqiS+1p40VCXTo+Y9T3kkp
cyBe2PP/mEm+Gxks3zdqVvQOitYp0zNKPZAvBjLlkKJmblmdhOaT6dOMZkSuBc2sa378Igc6GbFV
5lVpa5qPwFhVxuJf4PRpLXmFL0PfNESMG5ijP6ngnU1M9kmTD7yr2cDUSRTVHxpd9x4yFhu5gh7G
d1LbJRFlbSPPga2hew3ndJ12dis209ojcuU68QloQ5Ht08ZcooJkrRSiRKVLw3yfnUfNrlOeUtre
OfJVTbDyEs+fdvGMnBV9F5FZVw+6XGQkd7OSJBsOQZi+lfdr+fC1p/jMzsJHaJUmFVOKnakDZjRB
q+zUSnPXtNCvt3L+qVKrH7GMtEs5mfkmyxRbZxKji5tpI+UhPPh6tr19wa44Y5MbDTiJa61qS0Yd
gYkxhmlw+TJfUA0+MqLk5PGfu8b5XlG9lM251rZwG1kwJYj3Am8xrTR1tBFd+l5h+kEIlLus9c2d
WUwfbq/r9/lYflK4e2mTzAV2wp7z21xKctnpdUVtsqtjsHQ6kyE2I0u156KboglOAJl+9GJ6fmy9
GkIMIUQDA2LElZPHmrk+f3xrzDC3dvngSz8K9J+NTQPNX3asFLWPNtqkrDbZ5u9//qOR+II0FO1H
eofo+p7/aGaYGEwTJ/r2ivVSFh7Dk/lanXDp5gxKWsw2aPwdUg7qkec2sooB+JZZDRJGZZt+s+zA
yY/+kYFLJuuhWGOaLPsftJXXzC6+R9j2Y1prMvynOpSgVb9XyZfR0TwWVvyH6f9yhQtHXo9iU4Ds
Te2cJlzF1TJXRUGXH2phYilVmDccj8yg7ej7yYSCRau4vVmHK9/qcs8YteQMczOBGxFJn3+qgc7u
xHuD0FdneltNjSBrnfQAjg+v2SNyuVbVuFwV0wfMs/HO8hJeTALUslkM9B5Su/M0+OvjEOCwmLm3
b+blovjT5w4vSRZAtOWTPlhjApEGVc8wHbpvjDpAwj0hn2ROqu1riAncNnfV50IATH5qglck9T7f
xHDqGTVjNpCSWvAq9+5MwU6F5pDfVxCS7zRnvdl0zakCosDh0UqeR0fOTZZguPxymHvy4yfPqhF3
8DZTNG5vr2z5tUBlSSIQDfh1ACqjz31uxdMERR06sG4MOia/eNK9T0EdDyuOdLmWeQWnn2v+FSfZ
I1GZ5WeZRqE/GJ/kqGltpIK/a0yV3l7N8r1f2lmc9bLzc1Rqib5GVKbypHK9Lj1oMjISTQZTYD6s
2Ftb13xMT9alMWepSqUAgTHUMWEAm4yORNdKYWT5if5eFOh+6p7877LCDyuPmsOsC5IFEQe7a8TW
CYI23N/eujUri+ilKONCUCFWsYO+3AKB/Msziy+3TVyUGX+vRAacqoh/Y6HOt8vT0iYCIs38ZEUX
F36gp3Tn3Xd3oHMsR3thqPVo+rZcoy9w2/K1c0GpDOgBqshU5xZ3yZhgWtIbK2FxpPiIJukEn330
Zew/VfFaVfPKoQD8PtdJZulLctPzVfoKRE0W5AZ2BafkkJaOGb9FVmXfXtJF7sZmAnSgZ4pfAki6
PBaFMlZQTrGm3hkQE69Lu8tsZtrc+j6nCBi7CUxJd2st8AtM0mx2HmmQmKODDWuZ4HSyEQoS6GVe
fuEz1YrdLOQ3vTe7NaXGa9t4YmjpcqXW03MVyn7usvXDKgaN2cDknlHxtSGvqztJ/YV2+zynR3/h
/INpTW/BMDrO1W9lq917uZO/FZ86p3Uru3yOP0d00xzpcPv7LQkTmcOkOEgnaC4t0OtfVjA6Kxm7
2OT1nwkTu0P1lNNIi7baNt7MtTXxI2nhjmIuvyaw+7ty5b5feUFVY1ainxFSZMeLFy2P47GnSllA
D+p9kMdoL6n9MWyyxzLSVyKQa1/y1NTi9snNGKVBRzsjnmRXqeFZ+SIYaxjSOfQ7jXp/b+fJehb+
q1FLKQKlC2jb0p9NU9j3lYRyFlRIdblFSPPj1OsrrdeLqOBvmxaICuiIZrj44uBIzeDHLeHoXBwq
P2Ru9JSItvKAYh6sickDuNI1YOX1z/aPyXkbTl6cJq8lozIZ08/DdqvX+l6cqVraEno2lEvXfMx8
8i839R9ri+jADAcD9hEWWLkjnURIbt1ur20AUqG3LByMH7fvxNXFgSYCjgaU4mIOLIRxS8vm8N5s
0J6ZNAiwvLfeV/ZVlq+8CFePC/0TsEUz2GYJ3FYTWYA3ZQY6oE6sDwixHTsZ+a5Za706WvVaVVSZ
z99yK00CSEWiWm9cIHvUzve4hrhr8Sh8Tr9R03H8TfiWfbQ21oOFglD7YB6C9+RdOaLMBUtq4hRu
8KrYlhu7VHzegp8yHDSb2zsuzV9w8bNoRyPHQAth7rwsjjB0NEJf6cjtCY0T3VvBW5Zsx43ulDvd
baaDVDhl4kCi0X9WP//P1NMvxte4RUD2FF5MgPQyoNrzIy2NviKA/4CsTflQRlC/PMkv82krd6ab
jU5oHFJUlHtb+KnSfqJSnrjDZh6qXLtbV/yUAZyNYjL7AE574RL1etT6UuETNcWLVXyulGLbN/mK
371mBCYsthxMEvDoxWPj1XUVlhCk2IUGRC34JSCppwyvtz/rlXjHODUyB3snXkK0wiQNZqG1QtWy
Z8NPH+jtOOOU/AijDHadFrXx2xavLouAQJlFsPnDFp6igPikbI3fKrUQ4wap9ZonJYx06bjSv7gW
RAIeBsVF3ZpIcpkXeZmYRG1AvN0fq3t5g2DRq/Rh8JwOtmZv5j//GbwFD3264gvnLVtcFHwFrBeM
k1HxWKbRrYXgYUeFx64Hgp/Y7Cy7sf5Q1mKOCc6MLPKJ3CcnT1o80oAAbwf22FZgEPoXK6GGRoNa
UiD/WV75GFIqcA0NF6nWbES4HXrWKyauvYxz/ZtpFZnmp7oMuHOTKlRXlRHBqbebOieDZkJ+St69
p2nDZOhei+z80+0TeO0DcXHxY0ifQ9i6OIFt7mtp3mDSRHfXKH747cfbBi5wNfPXObFgLPyDkNSg
2QREvUvKnJoPIzwcjlPTbXLtr5gbrSm/Gu+Xn7QoPjFcMW1v27+6QA0HKeGkLnGwoSTlYuUxtiHp
JcMNaFaJf4pP+r3C396YxtrcTz73G70heVQre/awD/RNKhg+cz9+sTL/edFUwwzJ0TwCIPHMX5Ry
laEx4U8hiBH2+tGL3fAYuNUeZcMD40ySLX6S1pTlrjhEWlxIyhHozidkcTiimoY/8jQ0JdVatgVl
eh1U8U6dgncr6SHuMo2VRtCVUIbcbwbIzfa42Oc7WcVqAodNBZ/pAL+Zjri3HrhBhorL2P+566We
NtNT8Be4kMVHg/UJ+KQJjW0viM9Wox+hL733FWnt+F9x8Wd2Fu902oetHAW/IxhtO5Wb8Agv34Za
y3Ymd2/AHrr1pzVndXUf52kOxnsUuJwXH65HsM4qRqqJVh89kJS++OH4GHXB1xqeoNv365rTorNA
+4Iawcz4vLAlhe0glioL7J1pyytJctvZ6Na600a2RXu9+38xrTVfBAbrmI2g9X85Ygc/l9ypGuyu
2f10r6D4k3xnaEA9eMQEe/qTTnio78ttvE3elMZVfvRH5GXfbi/7iluhUcCYNAVbqpvLJKYUet+z
wpGMIjG/wJ38PQ/TFRNXdpbcep4TsOCPoJuyCHqEKRa9FM1he3xpEGPJttDCCJ+rzcDGxm7w07pX
tZULeLksTPJUc/UIuC9GXWHTVYJu7sal8jGJwEZBsnx74668B5igz8IUu0ZquQxcmeXJ9WFiVZny
nlHDQoV7U1T5k1EVrl4JT20LctmM9NfY945h1VdIiMD8tPIrLm/I+a9Y7G3oQ7KtxrA/5AwYMgjR
u53wMN3XiGjUbvoqah+q/G50GXf6FwHzuen5G5yEmYIiN5WoT7iAQHeMCVE3xNJ8s1lZ4tVPebLP
s2M6MSMKY+pnGlPLlZy7g2ralvB+exMvXdv5QuY9PrEw5VqUS0Bm7daPSlYQbPNZOcVQ6g+3DV3J
t84tzQ/ViaVAh2/WEMzItuJt+y7YQD0fBJQd/FfjwXz2fmibcTvfiq6027vhj0uTM3IWzzZTFHAN
l7FzaaCTISIoY1upUTqVGm3gEz/qBQnWyjovTuXC0uKxiEtB8yPoqJnobUT0zD4l92plz8oSRWD7
R4ii9YmFogu5Ons6u+mzSF0mlVWBwoFruTK+75d6HtQWCcJvMOvR2sxCXeJqH/7izGCGoQ/yHYMe
zUX9FeZWKTdTXngYR3S3qIja1QTp50CvN7c38+L8Y4m0gF4aVUo6Qovz7wFBypEc5l3KtdZJxD6j
QDKtXIGrRmg16STikoGrPj+YZuopeShwNNRovCP/eu6FVFw5FddsEPL9fmMpgSzDS1gbRq2wBiLY
WUPef4FqdMXCtY9yamFx7FDuhDe1wSVDAgiLf+wEPcSMkbZiZm0hC58LlS0jREyM2hT771JgNGMl
r3z0KxeI7sE/ezX/hBNH4YlgetJkjGyvEHaGsZ1qz1aUd2gP3dun69qWMQ5mMRk1k0jN4hunhjKl
06w2J2EJtbtJ32vZ0VubNL22XacmFmuBIUv2GwHUjyAGA8TzdTfCJ+sV4uoM6EWcz1WZV8JsInBl
aFjOFxN51gQdbTS7nc5VhQ2S7DKBqupG33Rloz71rujKe6PbFD/XekwXFcXZNNV8nb8z8bkMwxOI
9Yso5g0xrari8NXauKeuJWwpKwlHS4HilpmQft9p1drEx9VPeGJ6cerFJIlTL+I4jlW5l9DyiHvB
bdcqV9dOJNHxjL0B1wwFxfne1lEehiyeOl0xaR9buZcVMNSy8NlIIu+XVvd/nI3OO8oE2EyfpTKW
tojH637Ial8t6azWb1L0goNybh/9y9PCn0ox1qRPNlOxzCs+uWM1NK41qm6JHdXes1d/lS0fz9o5
3ZQcoG/+44umEIpSQUDHXcTc4umntC3nJoOzwD0G1+yfvD7YBNPL7SVdfqR5NFVDqIoSgXaRw2S5
B5l7TjIIr/UWFpI4TJ1e++WvDQBfNs3mztE/hpbtOWjdwziMMaS/gImKfgRONdcz94imzxnhvTEc
Ylc4BLvb67ss/2F3JniheKAraBEsDsXUJhkc7vJ/m3WQgGefDVgu1AAycfhC8kO5pcBlq92z92FN
mOva5sozIl0HLUv9dnHPBsubAw+KnFYS+E8aJKbQpwu6HNrlEGTfglo21rS9L6/23PX/x+TCO9fk
vkmvUPRJApQGFEZz0RN5VWVhrWS3ZmjhoyEPV1XP0GBuq0emjszwZ5A0hu0XzQqc4eoXPF3S/EtO
bp1g+XnttXxB8RjuK9PWc6e5VzfJU7hrNs236jHZGP2hv1srJUiXHvp8LxfXPayqNM4q6e/A0Pie
HtsPqu8wND8eETx0xK3sdjnx6QFi+4Bp4T+//7KCdhtVGirXwOfO1y2VXoCELJ8ySzynTH8ZE72t
ccXI/JnOg18GCYBEgeThSb8I49rBGC0vpqeAftw76kuhw4v18/YdvAywz20s9hFW1DAP4FG34+Ju
xjfgjJxChyk/uEM1zM7CcKMN9Y//N6ML76lYgRRrkB3YENg+yIX4dWT43pBgLtbTR4UhysZUNqme
rviba/tJS4o0nyediHVhNk3bkJFaar6tkrwWvTQLOAEGvL22C+oKA6em4k3hW6IHyNtwfjQQKIlw
3LMVKk/Zj2Qe2kwhkIPZlhB282+ciqYpDKpTD6VsuPChfY9CVeET8hn1bjoYX6N083tB/19g539D
hXXybWcdvTOdO5BLcZh9+1/bb3V+JrIz/2d/i+zI/yEzJeBg0Oi3at1MgvO3yI6g/QcciESGzjgm
Hwf+wP+rsiNp/6HZBVviPOsCBnGe+6v/Vruz/oMKHrR/MysfodJcwfsDsTug5GcuBKjo77POeYdR
3yRima/EiX9O4gCRj1J2jD5PnBC5EPERNSpNt0NLTR/DlnNly+lgyXYCbZflKDKc1sBJh+aXaSbB
txZY0p0pxTmtHgDEtT12ar1JrV4BigcdjlMx9/ox0sYOMvs0tZ76SZc/S4UMfkEQwDXZxlA2KMpo
lXyotLYUHSAIE3K946C9KEoeHcBOp4Mj9sowYwVU7Skbpa53MzhQAlv101kNWJW/1AiRofVW+Q3g
vDaCWT/JSTnjuBTpPUxd+b3rKOG7cVvrL1KnAD/Thq52lCGW7+I6pYAgBMVnQikaz4rYea5PWdGz
rSL1v8DYLyPiU2TGB4ge/efAy1HxTdtM3KU9BEJ2JSretwr5FHpFhnKoNbMvn0fdypt3xCQiEGht
2QkNIIfC8jQngujAgRoeLR1mxPlHoRUqVwtC6SsiOd74LvWleF/X/kypXYpP7KIwNChMC+rGqzy9
PjT+IKCfMBZfBpnpf7tKhvQo9rH/rEnlcPSbcHpCwjSA/1vJhscE7C7yMel4RA/g3egzOYZ2QUc7
PZYEpyh7yYUhLTyodS2hspBPJd5eArGXm9ZbFU/6lwZsxXdNF+CBCSRhqO2MaZetnGXhfeKJWmgr
1NWeWwF+ETiW/AOcO/FTUqAwNGWZfBdVqnfsYk1yjLAuP/mThpyA3I/ed0Xr23cDltBDUDRNZyeN
KR+GQSv3xShb/BEIHrE1KPeoZRE9IwoVIKgDd/+c8LfVIWpz7V0NDOjlt4VZ5o7chfF2oF7sxEFi
PmmSUHkU+yyeqbEcxTqzBUROPozDYOnQAsnyZ7lDEScNwXZ2qhA8xQJTKkxkiWZjdxBtEipYpX4v
TbU4c2yW96Xn9fdSWA13RRqZqKcGopvIVbpR5bD7XDK143iS1DqhlGpbICneh17IJJ8AazLQWYjD
Bx1FhhcVgOS2NdBtqkIrvqvLfvgrgh/5RySo1MrVuHdErREcD6imI6GZ+LEvwvy+ET20G6tM22Ra
12zzbNC+1ZriUZmwGuNbVbXCF60Sh/uot/xDMhqyiyhGuIsTzfySl3G2rQRVPAxpFTjZmDMoI8fy
VqyZPCuqMd5oddh9rzSuW66k4vcmM8dHudTTTzAdec9jXInkm2p5tGJP+TmltfRhUtPKzXUz2QcF
MoZ2mHjpfVuhZGhOgvRQWeyFl8v6vrKifDOWKC6ZgvwLzjD4/7tK+V4FQfykFlp/hFBV/MhtUzf4
wMLRIy3eREoX3hUsYQPuqdsVXiTtShHZp5Aex6sQx9bOSFCUi3SmLAJDybYIcrevqRSatuyr0QFu
Ee0X9a7MRTqrPYRJYW11BJRc0agLp5mi4iHKpmQj9KHpsg/Fs4iI4gND5N1TV0zeRkd56pNW9cI+
Ndoc2YwiPyhJWD0gjdEfg7xWFcSMJO8L0FNxipyul4YHq9DzfusrUZ5sZBXZLW3Qwh/o7bQbszYt
uMH0bDeGAjrfKNX85WfW5DaRb/yMmzx67xtxfFAnL9xKYpQ/oYcY+XbWldFjYVXW3tTaiMNTxho6
hQxZoelkE/Eqj6qgeVt45OpHC12Qx6SRa/TCm+Q4qD16PJmmpLjGcXTyqo++Ak/JN1PeSPeCbE1/
ofuDPKfxf9j7liW5cSzZX5HNZlYs45ug2UybdTAYj3xKmalHakOLzAwRIAkQBAiC5O/M6i7u7v5B
/9h1ZilrFOquKuvO3IzZWFsvVAohGCAe5/jx4z665hKuPBoGRz6BmHMAZdbF/JNxiC25cI8Z0an2
eYCV7oC7QNirugrMdVh7IdsZ1YoeiYUpAa57CiIeYHfaNtfMl95F29auhUdg7UAeble1oyFruLfQ
8vM8ch+SCImQYmdAAT3EfZOi2lKXN6kl/EHaoQY/VNgko6ZgVxAY99B+ZaduU8q0O4oujfbEV3MJ
q8WSdis116xfRbJL+gyEfvgFDLjsYAU2xhW4unRqUGiExK/MwsaJd35QUP+s9EZ8S5Eu/l1eGU7T
Iv8fb2zNJcwQXb0emwoW4RWT4VU/ybHNAK9W8dqJmuEmNQ2oMNzXNzqIHZHXSQsnM7crK7NyTQOf
EToG8a7oNVKQOHXoqsFf7kyJy0cxGm0dGkeHiBfdV8dABS7c4fyS+x5uSZ+7pOgr1H000+tA8kZn
zEKtOZtSj+3HsqqCLJrhbgN5BcTr2M3+51AwqNGlld+NGwr30ftydrFBkqRIujIDGuN4j8Svami0
Jm0lQXFIIjCkd7DbohduBRl6MB+8xVYIi0+UAPZJYcd9IVLR4GwZ3TFPFdrBMreavQEmtMmYIKGb
+s7umzmJx9vKRI13pK6gyREZdDBfuJYL52PvzIh50Whx0ffhvEMOznFAjCPYzYrAxVS4NLhs4dHl
bgZoOZxProq7NWSQinAr+qoptlFPIEjThX7wCG9Jc7800mIfVtUloFr/I0nb7n1p0uELSOjOJx9Q
JHjg3dRCoFKCZiz7ei4gbTDJq7lU/lNaO7PKhrqOHlq01ZRZWGnpoJ2xAxKPXkV1rqCJWsDy05+n
bRm0xIFXHbwyV/BlUzfo9OybdRhQ9gl2f+ndGM3lJf4Pb6Io6Q2stU1Atxoww5l0h/ZeonUUcul1
5M972Bn1zQaOZeMGwoHlpoYncrMV/tzdTKyAQGFRTbdVUUAFh6CXh4HAWKpNzEYf9qxYBlFH2RfW
VPp8GBv4Q2tX5aFrk2lFy74bVt7sBFfW7fybpumKre4iON3NdDxrUlvedoygJkWb7ovXWfOlqZPm
w+ziFFhDwq95QFEn+tAJ67Ns9LgOsroZvX5VwxlSr/hUwbKHczlkRA+QT4a7YZiPhewv3NZJ2yww
zNvifO+idcOt/dDKLq0z2AlBO4sFVNzCohkpJW1HvtZJTUII9Uu+j2eQ17ASlhpy1JT+bd2o9AuQ
SnlWeW15W/Qw7M1CqyEIZ3Bz76NE91ezDsXnBFKkOCMGsOE4K6p0PRVjeUj1BI4u6Jp5hfDmEb8x
BIEHZm53Xo/+SOKVTgAkF6Zs4I3Ej62A0TfuagLiEvjv8IW189Bu02CWzTZRIBWeV6U0N1XHPTgC
A7a875O4v63HEKJPlvLuc4+Jw+nMvWTKZljJy1VrIB246qJxRujaU/vRwszxyGHbdOulgJDDLqQ5
OEn0GwsLchMY02wQCU/nPnQLMx+XcD7UiUGJtwXlqa9JmfkTLpnEE/GnwnKz67CLzgJ4u29qtAvs
jYr5xyhqgsvZG8lx9EK1TlKW+PAUI3Svx2qC+Fshz8qShLckcNyVwAdXcYNloe1g7hpfkxv0Furr
WtMo6/uZQfIvnK68qCuyQEoQXRZDWFgnN7siVfrz6Bbd57lizllrSroTcVStOZxbVjSJiqykEYzB
Bjd9QAwC+2xO6021WNl6FWdZ5KR8RZ0oPJMMLkwT6iWrEkaHqFXtIEJ1JQZ4t8GY7JPkHCF6iAxp
XcDuaRvX0NpSIyLWECZ4V7CNbo5+0bufZyOws6qUeV/8ZORQBSWdeoDZILmscFEcSecjbDWuIued
9Osv6DKbjuibhyAN7OVguCsKBPlRMSVqVyvj5vDn7CHpyXtyYWIvhlyFP8fHRozVsA48xek+cMrg
IYS7FyhvrbVnrgNjvRJALb5cdrgRHD+8q+KCf43bVF4F2g3KzFbaOZQKUdE6bJP23ps9gcqCkw7X
aVCaNqMDOO4r4vYxbsHI7nms3B1CuHTXT+N8nAQO0nimk1lXlsGqbDYdPAJtZa6hqyHX4UApcjv0
pld2tmdV2LbXUyXVJaw/nauwrPiXwnclNkfYb1wITzdwS6PxNfRt6jyF4/AFzE2nB2SE5NhC0XWr
a2+64LxAeKY9aFdUPUQanWFSy3XBLhCJikc45+j3HPs9R19fdV356EK0IFes0B6BrMOpgu2iAXUd
wwYRQUQc0g0cosk2Ejz5JCY+fUT2VH3rcTisS03YNuwjhONhWke3SeG0l0HtuR+KcW6v+CSis0nB
l2UVUXRmr9xuMh951A3bpAz6+6FQ3SYB5vIpTSV0MtPOpLvIMey9Z5rhk1+Ow7CqWzWE8DdT5b1C
HJqHTKM0X0bhpm+qZjMXKZr4ics+Loy9FXzT3TsIY+DgnmyYl5MiH1vH11uN6/SCaIUDjCEy2uhh
1udlW6bbJgxsZiqv3Cx+gOcwH/Pu01R7+6l0S6guonc/7dBASW1/i7jKRZbljx/MFImnhFlyrQfi
fC0QWOZD48tthJ+yDVTk5xFsWc/bBMbageinNUxpUQ8ao+TebXy3XfuNF5dwm437ow+9ga/OyN0v
Pk/sLfGZ/kJ8yj85Uyr3LpLtcjXEaG0TPlUfnCKezwbmpWjx9kJ0/7qRBhjnsdsmHetNjfWQrBjg
83uesOC2qlR0kwitvgbFqN7TpQmvVbLZIWWJ7ztl8PYmv8fvCigwV10Q+2VCb+dZEboQOW+Nwq5z
6vu+me1udmInj2igMzX39Lr1DfQruTG7kfr604j07LMtStAw68YXFKdS4l4ALIFqFgzGb6mgZlqX
UvYRbBrneB34lYB6CA26W9kBTR8RJt7XjkMfCBS5bmqm2gfERsLNBQ4BSBx0BY46dO2U8NVNynBl
p9lFul0LZ89F0cOKgIzpp1j7koC94ZAYXvK2+tQ7iXMdwJYTPS90uPchoT6jOFMZgf791JcrIl3l
ZMthO2BnlellJN2ErgqoSW48fJO3CgUsO2EzEsTboNDDNVS3yZpI6l6iab1GgqAq1q1C7uOKxo6A
ST1pvLI89+nQ4lm8Qu18KqM7qhnAnVWPBCpnrsYO/V/Ur5+ePbITIHG/b6t925qng3j3ZN7dGsDa
RwhV/vDvfoX9guiXFGxrUFN80MghEQYA71fYzw9+geIVOg8WQV0AYkvlGAFdT//z3zz/F9DNIYME
2hyaJp8Bwe+oH/4R6pZoPALLFH47+N8/g/rhm05RP4gyoxsNDTFoRwvgiun/VJ0QHmQ25Wg+tdgn
tsqAHYwQZykngrUo5OCIc5zmw1hDcM9iuwjuge4G9GkMgg8hVKxv+wCJGEK0iI2QQUVEB5EGW7ef
rNJOgDokkwAZIugoXI60G8SahZFuMr91y8kiANRuCJ0gz2p+1WNxFveJAcYBj02G7h1kBnPXzzKP
J+E701YUNsbOx4mAG2dla3Qfm+U2DVH0NkGMFA1gRzzsmhohD8KNEOIvQSRm54w0qo9uStjwdted
rhYVGjgxIoQeSTo7G9WxYMwgsDp4mZtWVK8UFyFKqJOe8VnQC9JmWHVmSLD3q0Q11XaM+qCFvTMs
atck8EyyFXFLqkeqhBj2vgvnaORKhcgtrVmy4YLQ8AA5w87kyiEMsF04w652Ffm1cbPFlTVoMpzi
07BDqUDPa50CJsyVav02rwc1s7VLJIu/4NbEY48T69ZAvlTTrcYSSNZZYiIJNiIPouKprKko8IjA
I4Gn6mFYSzqU8Q6wX9pfOMp25SUr9ezvY7cd01zadgxvKq3scAF9pRZmx2KQ7jWA3NHuCQKjw+yA
3rApbFUlt6FNVAD5+0GBnRrD73fjNCOFp6Jg3pQVLFAGDp8+cm4PbsP19ZyGSl4OsoVUdQVJcrlO
3ELdVRaA1wrYbVWfjYLMzRq1mGnIosF0t3aIE3iBG11UWWpIhA5lrV04SEnP0g1al0axibWJq7Wr
wXzeoEvD7zeRr9XHjlE6wtBYQ12nadkwvncmfxDXSzYxoNlJGvB7EcWJvGHYFaDsD/PBCIF4ofCc
5L1jSG3WHaRTNoETgW0fdjqpNuFkSrshgRy9zC/R3fQ46JZjIcEBB1+O0ti6KaLKhRofpKvlt5D5
3rztdTnWnydkkvE6NgI+ZCv0dY/61oHrO9vM07R0Y5Z8jM0GgsiJe9mqSpbHApe5f6bLrtMQ/pd2
GX2ei3HKXcTCYEU6vqVdlMU1YdFXht8DE1oKj646K+YkeV8hKnDRWzrOuCQ6WOdEX2PZMIIYM/Lq
ZJe0k9D9xoHRIa5wWO2Q+CE2zkwRjHGW1JsCOhiQXQH84NYSWRtClfSji+CU78Gr19AMKoFMIF0Z
O+xODBQEvX9Vh1AFzbAt4indIj4nHoXwYuv6Ve5WoC5cia6tKOSFaBuH8J0xCQKAejHl2XWAb+N8
JjylKabcSmfas9olkF+IHRmi5kcH7LwyLxa4Jedwew9getb4fLiDJQP176dKoO8pQpjW3ieeTO9l
LfxreKovhVE3vER+9kHROXejSU7njW9Tb2t0BIfkMAJusZo6cFui56piKpx0RUQIixVkuGvmghfi
W2xb5qQMTvRiGtx1DTDY7EWP7BaFeun4K5x59YeCh0WbN00pOszbYsOJU8QDExdpBkViU5X2HJr1
k8yqtIp4VjkzQcHW69R9NRIxZu1gHaD/iZmRkzhQFlBzZFycyynlyJsqmIrkSNVEl89+ys8j3EA7
2o/YFyN480E+O7DE2TllDd4A7hGoKUO2xtu002zVWTsTgFeRD5wnn9LJp5uUh3PYrA2dYrUdw74D
bxJtteQmlsYM566axuSq8Igad3KGic8BUo0RlK1CDkdu0wbksqYxH9HwM9ruEwCFCp7QcxPaVepN
DRAMVFLHy6j2h2QbxUUzSFTbB7falzD6YzgBVShzAGYowUxWjPXTBO01kcfDKHg+mVDjHtHhWLyn
GsjqOZ/TFNvYj7n3Fc39NVjkrKbqY4nZkblNINVeQr6FVAmgNMRLx17HlFwZHnbRVRoI+YAjoGr2
Q5QU0W5yAlfsA6T1PO9rrJeVnFiKluwy9BpUWJoq2cOhF+0+0PeqnftQaTTct60UagNCYDluDSXO
tIJNgbpCmalssgnnvs2QMgcoglHVkqxra0dlrQBqfhanknir0pehXadeEzgrHmElQjmnodVlA6Vg
3Ly4uRhwi6qer92aJOMK12lTrNthlje0cJi8lHRU44VwGEHbMfzVnWcdsG9VFEddpgGWepvBkhLa
sZVK1B5mCIHY95wRew57keXUbDu0wZpkTpAlzcMBvVs2WjV1mw7Ai6oY9iOjjylA7DLLzdhWqkbX
04QdId0+pBnw2abOiILp9Fr6AzJ4RrTzjfgON9dJ0NaXQdBBubdSYoFPEOyQBhC409qHRPQJzMdD
eCRQ5U5P1tXEyfWsJflqoY1DzppwJPXWE7N+KOYWvUIlvtrCwpDQYRsbLQ8F6pho2teEfpaMW5PF
QEXL8yDlZZM3RUDSrePF2GMGfsoo4SRWzvsu7gd9hdbtwmymiCMRBd7jQKqBlYZf9EAggk0J/65w
S0071Fcc5sFi24B2oc8DXaXjFyQ8vvim5xAICypEFp71SSdcvL2O8w2Z7ZzkAPdCYP4Bj7u8IK0X
4YxsCYRIUuMHyCRNNV6ZIYyR0rS9up8DM5vNCD2+Meu5mDSIKB0RAAlN10HoS/pjDkMLP86D2g/V
BhxRB+puxo3UbobuIop2PqMhsHu3UbkINGzPWx3zNrM9nNkzCqXL8mwKNYNdCSp7DK+rDHRepX4N
n8YS8NdmIrTuUb1NmmAtHVjc5E6PPCKjEVbbFghB7+68lMGKbRY9nLb+N4P4ngnECKh/P4P4euAP
7HiSOiz/4HvqEPyyOEehA4osdokgEf2WOvi/oOQFgXlEJ3C3Rjvnb6mDQ35ZGlMWthEoR4s4G+hQ
33MHxyO/ICwBj26R8QJ9HczHf4IygMTjJHlA80sAxi1auGH7CbNk7+dut15OKFaHaLZRDWr9OxoE
rNkYamdI33uUAPYGnOO4T2h3gqZHZrw+HII1EZ5fnFVElCgcctdFOMWgVlWiM4GXnF71PAYTRqi6
IB9ZCqi/WQ+QcuHfcCxH8gJ7EU7pilfTtBtsVcitahlQabQ2NPq8lz4Eu+UQJDT3AlrqnSZtU+Sk
bHg3o9EfyVCX2SB0ACYhQlLnYnBptXELPDRD2Num/FY3QqcP0qctBo8Vh5mVTgdxaaEN5qxEXbLP
gPH9YY1N6Ig9an4tbDtMwcuNPyhiP0CqGXqaytiJXCdeA6M/SSq3X/kOcKPhfJaqEvzD1AKJNjCL
mbn6UCRDjeYFItK4EyjQ2qGEIr1PCZC4tLYGTYw9S6KHxZ/R7lTNu+ZKoAjf5SQ2ssjHOIH1RDyr
CcAa+pjn1ei61L0uu1qBmOkjCEghwTStcLEVdAnrmg5RQBpc2q5qyA6CxZ06L5LWfK3Aw/wwh0Ik
GQA9GuyH2R3ISgoIl6x4Wdf3Po5Hb+MZ5fKruANR8QKBasvOfM3qBNcxzFR2FO726mxokXNmduaI
yGYautBjHCttVw2fZ7UqRAvxFTnB9qgbrPEzhXghQGzqMXeN1S+6bITkJbGIg4wFXE4T935C8Uev
29LjyV5PlVvC8kwCUqq9oVVnouUV/TgRlIavTMxnwNPKAesJwE3Y+5veCUtU0IuKz1el6e0nGzAQ
UmbPoNgHkmfMHwsGbdJ1yyH+hyoPqbz3LPSFyiW1cb1LHS6DLKnTMrzDrBKZ9wrh68ojfUfbtR0U
lkg/BeMTXKrkiCZQrmTuoryHn64TNMXUsL2DsCxNOEPNxK1A8m9qAOomrBgBCyRCSTn3aCjby1jq
pD+roYPsoz4fxQbOkUQLhmqgZOtJKlfu+mIeUIhiZcOyIhZFiM4bMZq9F1HsgR7cuXJDEZ3IbmX5
AIFhZDsl6MgedXpnhTA0LfKh48G4kQk46x8TFHP9GxAZGCwqmS7RTxYsqQgvbDOvU2s99cUv/HLa
4oacMXXx6IJ1QD1oaIAMQ8etZMDw1kYxFq0slMb8LBw5yeupAhcoVX08QkyRkzTTcdwla4XaBkqN
FVA7m8VlJxWqAr7lLSQfcAVeDTMDu+HSSa1y4fyDYuEKfhcjzLsKMpGcpnYIpq1LkTW+Bw0mbdY2
gvtkXsu2bqGCkLIR7TO9N04F4EEaz58rKMuNGUj7Tf9AWYlFKVho4VvfOBLoIn5uuA5pCINMsHEw
9SPqVHYRgKzmsxHTp6+9glceogrcoySr0WIxn4ctavxZRCZHr2bIRg6XUHh2hg106VAqAMLBTG5R
KOw3JTrbYDoWj77eTVBDA2Gmjfxjz8rChTKrbcqtp2YKuGWeioFepqAwQGiGtw6CPKtRRCzR1Cy+
NjKEQBhql+4AFFiHZsg7YoFaep52H7ihqNq2qA6OYIU63pPbU6e5TIwU/LpOKtA7vBq8VAAeJAJk
3KMs3U0r6fVVv1YILh+I28bmbmzEgIqmDFJgwshyBncH50R+HVqwqbRXJf5Z0YA4kU8KiP05twqe
BXBFw9bv0t2Ucspy0Bzxij3UtQNawaUPqRIsEV0w8Vfc5cJcww1Ia34Pb1lpka2GE2q8KYa6AWQE
HU4NtSKdedafsWJjECPW0Mwd72pLA3fVtf4M8W5oDYlmFVA/0psZNYf7oTJODJYOE9hUZSKSdeTI
FnHMnEYpKilVXWQjjwy7oWk5HWt03ohVgP24pCQhCR5pJ1v04nIGTdu+RlbzPkzmsFdIWJFCZSNl
brhh1uPyEtVtQt7XNFT1qglLtZzqzuygMGe9dg3dzKnZddE0L2ANQvsnWivQXKhK7Puk8kZYSPOK
f0IiN35tIsXCc680UXquiDuE56OHLP4Cmfp413Y8HjcEMhnzfrJJ32wJWDIJ7OZm31+PHZrTzjWu
z1vFZzDWwpQjdy8cJ9bxyrWkOOsCmcAsq49psK5HP7Tb1EHDOrIE0MLWUY9WCBwLRGZOMk9fy7rp
rhUMYSocKrKY96FCTLlGrRAziyLn1K0Wc6Rh7w6BxO3hojyx7mnBytyXYKLmCQfzp9Euao+41sGk
aImSwcFBx6i6moktQmAz2tUc9I6Az8BBJpmexahnondnGmO++P1yc2n8VMfIvTUqw9a2ilziBSl1
ht1GpmuCjlyag4TUeHtZlQx02iUhveBQK0WzijOAVjigyxxuJWx2UNB2UwD3DDfO+wSMnSizVui8
kzENgQS0TD3ocQbvyK85eCiCLNlWLfurdimqodwM2eVbXQyt3hcF6eDiYVogAJMh/oQbI5rC3AHV
pLm0ZTB1WaCbdF4RsDr9HdC5Xl060YQmuwnnwrQavS4k4Pt6LNx33ZzOWY3Kt58PUdsXK5eUbQDs
IqiSNR2nGm4Cc1omGzYID4vS8f02K0mrzUXo9Dg9GiHkl9GP/WI9zzKaDs4kq3HrOWWL7ms3cPxd
YEJabimMc4dyxaDaDEwDbBgAev1U6OB8oUnyHLq/RZeFrFMtIMWO4LMTkMFkLUC0KMCOS6H/D14N
DmloHCWbIA3RAxWCe9Xc1Xi5Y40LmXVAWvJ+AMaoN3j8AcXENbqILG7QLtGOuaibQR+hSVY4V2gU
G6ud6j1MZTE11EJBtFvAcSB5XAy3YH3VzhrYGJ0/F8qNwFKJG9okK9W687jGYuLIWQk+EFxX02BQ
G8edKMnWTHBX3HtdR9AO3oaoQd14KuyGzeD7jZ+PpajCT4E7wgOAQZI1/FhqGvY57RL1VKhA6Q1H
lRHdHghKnIfSK4MvPApktTFtjR7AhqEkA4jYqORcz0TTXTeQpnhfW0ihXE0atOByVQSQ84xIbfUX
HoY930x0kv7ZDFQ10yjqjbjrCtNtbLjcRkqCAHM3sZlWGZwadXc7MTu032gZ2C4PoENi9v/TMrDv
JPOFWp0/F1I+mKOabo7aNL1+yVIyypqn579mR/3PfOD3B/ihbAPlmt/yoedvupvk8dfv/rW2s/z5
L4+tEf3yZGh3EP+xPPYPf/kfp388+az+uw9//80/fteP/+nkh/7DX/DyH3fsqA7qkS4+wqhBnXDT
/9qUR8UOPyaZSBf/+5n/899OnvKHdPUPRxUwzjkZFN0Erx0UyjnaHsTJsEsr/avHPQomXoZ5Luwh
k331oEYZ8cReBlqGXXojXztsRg9PL6MsYy4Cn68d8+YozUPDHt+139719PgOSGN50qewyJG99kvW
R94+qkOPr/nz73uDFZgd+FG17cl7XbRbXvs70HzQqla/DLS8g6XL8dXDYgB1aN799Ztij6gav8zR
y8jP37N0izzv4OWk+dc2ZnaQx3efjurpBFZauk5fO/K6Yg8IUk5W/FLOfu244MTI/mWYZRoW5+ZX
D9qZQ9/i3GvebQ0Tx5MzZekeffUXKNar02GTN9iqeU9ZK0+P60Xm/LWPe4dtv13QxpOJIOA3vHbk
7eHhdBOSN3h9W/rTNbA4/736Sf9uIQAJff2w2d/+X3989/Tv+wGZwcmuA//r9cOfH8V08tK8Rcbs
tXNxwR5+jgrQO/4G4x41RElOLhcvfINVhuf9aRbCN7hsLw9Ph/KgHw/q5Zcv54/3FtfI5QH9Mv3p
clhENl774i4PzcGyl3GeH3cRMHiDYX8a9A12MagK7ePj6WKI3mDxXh4MTt+DOD3MvLe4jNBLsJyS
nTl9c/EbLLYrhkD85U09v7i3ONifR/1pIpLo5Wv+9Tji11vTWQFyO5iX4Z6fOn2D5XaDMP/p5FSD
n9vLt/zrD317nB7pEazuk/ANTLE3GHrpuv0evb2MtkwH5GZe/via5xbH8tC8DPQ87iLN/tpdfYu8
UB3eXRxbcbKe0eDwBoO3/NCcrjx/UX149UMvrMqXYX6dijeY4rv2NOXxF6nuVz/q3/6rfYc+rr/9
n3dYz+/eq7/9X/HI5OlcB28w13dGMP3TXC/14Nf+gLuDmH8+R2Ht9PqBP5Z/t8HDN1jQf9xo/8rU
6erA2U8BMuixr5+LHKBGzwR7Gel5TS/99699e8/0gdNT9Jk+8Mp5+Mr4w+HBnq7i+A0m4vb5DAVZ
+qf9vdCsXzsXK6be3SEyOjlEwU14/ch/fZiOJ+8OGutgS0MpGVoO0HOHkdKfbph/BOv95RkPLI/o
2vnHqOaffuA3XPT9QWH+8uW9/w4w+rufeIEQ/8EHvr+TZbkulrxYsL8xWZ6/6hRnPJ1o2RzEsT8B
oX/vGf/gCX6Ff//gAz884oLe/uEDLsjLD3Hdy22NSROYvB/+7Q9T8fITT+fg+9v84XOns/4HD/zP
/KJlWf3RjJ8kyS8/x/w3OP3Dv/7hUX/8SS9z9uc/6M8+gaW4fOSxOR7UX/4/AAAA//8=</cx:binary>
              </cx:geoCache>
            </cx:geography>
          </cx:layoutPr>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entityId">
        <cx:lvl ptCount="1">
          <cx:pt idx="0">89</cx:pt>
        </cx:lvl>
      </cx:strDim>
      <cx:strDim type="cat">
        <cx:f>_xlchart.v6.5</cx:f>
        <cx:nf>_xlchart.v6.3</cx:nf>
      </cx:strDim>
      <cx:numDim type="colorVal">
        <cx:f>_xlchart.v6.4</cx:f>
        <cx:nf>_xlchart.v6.2</cx:nf>
      </cx:numDim>
    </cx:data>
  </cx:chartData>
  <cx:chart>
    <cx:plotArea>
      <cx:plotAreaRegion>
        <cx:series layoutId="regionMap" uniqueId="{FEB1D795-20E5-2940-AC5E-67FF7F35904D}">
          <cx:spPr>
            <a:solidFill>
              <a:schemeClr val="accent1"/>
            </a:solidFill>
          </cx:spPr>
          <cx:dataId val="0"/>
          <cx:layoutPr>
            <cx:geography cultureLanguage="fr-FR" cultureRegion="FR" attribution="Avec Bing">
              <cx:geoCache provider="{E9337A44-BEBE-4D9F-B70C-5C5E7DAFC167}">
                <cx:binary>vFlZk504lv4rDj8PZa0gdXR1xAi4S+6LM53pF+LmYhAgEEgCxK8fZdlV5bSrK3vmYe4bV8vROTrL
dz7983H5x2P7fBjfLartzD8el1/fV9bqf3z4YB6rZ3Uwvyj5OPam/2J/eezVh/7LF/n4/OFpPMyy
Kz8gAMmHx+ow2ufl/b/+GXYrn/vsYA95Z6X1l+559FfPxrXW/O3ovxl89/zbNh+9fv71/WPvOvuy
XSn77v23of3Tr+8Zf//uw/c7fBs7O6iwbFsdusOP058Pxv76Hv4COY8xAAgBwjgF6P27+fllJMK/
oBgkjLMEIkgZAvj9u64fbRVWhWUJYTEIvxgCTMMq07uXIfJLgjnmnAPOEwwJoX8Y5aJvfdl3f5jh
2/e7zqmLXnbWhI3Z+3f667QXtRIMCGAJo5gzEhMaDhLGHw9XwfAvs/8LIeO6uv4IjtbMpDIWPteb
4bTKkrS4rj65rBA2XeOUXxTpdxb6K8lBu58lcw4JwpQzyulrydHEpELL9Zyy7Xyr8n7bpEu6tqJM
m6zM6rfEvWz3k6LfiYtfi+NRPUxkuQZtVlwWW5zhXb+N8illj86lPlOZ3Lwp8y0Vk9cyi6ECZlmv
TV5syVCK6brOVDpkaNPXSoypTun+DaO+XNffafly3d9d51CSmZTgmmynfXe9CCuSSx1u0O/I1RuS
yBuSQoB8L6nuSlz45Tfd/A3ckLTNXrymbDfJtsu7bQnzNyS+tiYDCSQUowTCmCYxpuwHh7Gaq9bS
zy/WdFuZRynJmpM5g7neFvly/vfSXrvLb8JiyhiEjCckhMYPcbHqBcd+PHh3NTdP3SJTR0//9xJY
HBOMGKWIkB8MCO0IyFociuIaDDca7Jl/+nsB8PUVfdWBMRxDlIT90UsO+/6KEr9QhO1hTuHdfDBp
c8QuSHCI5Mjv+43cDMdvyHsJoT+d75u8kJRoHEOeJPEPNkssLZyxB5PrPcjVrr8cmqzIZLqmaz44
UXyqLusteyOwE/CixmuxFDJMGIUAYUSTH6Js4qzSqn2QS+mOJtfUt3Qh9sgYXB7HdoJeDLwiKMN9
xbKQn+Nj7ggSizbyAjXx8pnWtDu0dUT2UzlXB8aG5FB2ClzRKYbChsqVSY3XTQ9omRZVN6W8BPX9
upoxEp3mSWbjdT1tCkZRuiAVPXKs0PkkDTpYaBXa1gDM49HgDS+zvrdx7vu4u2zLmMvclROKMosI
vVojnpQCygUcKjQYJ1QfTYVgrG9YI2ISkeFsbFWTgd7y6rRDRN/1NWmnY0dndSgnXT+2MWs2M0Zt
m6IOoKeOc5SIJZmgvGNq0hmu53CieLGk3ZBVg49z0U7nC6nbq6QZ+SaeUUo8zjpb3hqsjmgy3Fkr
BcDcHdsWtKlLtMmjlg3Z2Jn5U4HdkNk2qmpBmySstmrlFx1Yhy4ti0R1AptirtJ6raYuGyQH8lix
kUW1iFhUbAvmp25TTgOYL/SM2SgqNPdmA4c4+SJ9O3+RLK7UUaiTpsrHclEyg8CZaFdWVcJF7SYW
7brYkPsa67gQo1nlbjQW3barI2XaztVYiaHtRrMLCVmtAq59h0UEw+YZKqf4ZJEzNoJOBX2OB199
lkMLShG12MepbIvh3JZjeVwWUD3FHPp07CMmLFmjq4lAtamUidNC424QOgpIQPDRmr31vL0ilFSb
qerByWoi3QqjXb01bNSVgBPg92CkYIdhc1LzZatwMaVRqBqZh2Ddchu3Z9iVbkMnIFNElbv0qK72
uon4dg4g65O3Gj1EMrb3yRKZm6Qq58vaLdAKNU/eCjvj5rFnZSHKlg93RVK2SNRAuoepjmog+GS6
fHWGn9CWWzGElHg0tA2yW9DGXAzxJD+6oRhCsoVTlHc8Gk/LVcrcU2mFJDE6jkGMP45o5Q+zNWsO
Oy9XMblpuHO0XjMXwJ+nAFwH55CVMB2c5wzwYtxGvqNHJdV4yFY6hWtxASg86h5OZ8DG0wmpSQHS
wa39RzISfLbWIdRKVYyCQmdvdTLwXmifOJYXEVJNSmaIc1/qEDIhcKAotVv2OonsIggf+nTh0eOK
F33vVqpOB4WmqwLZZtdXE88s1frkxceOHXDr8dCO0WmrlT2SppB5gRX5jEo53vE5Hq+jAuIjN7CI
CtAn7spWffVpbQK+aOu1FwwauBmXea0FIihk2iLi+xaO6Bq307TtUdnvmwkFlIPRPIpp8sVmNopk
9erlIIo2CfmLrUEZaNipQ30kFhmDtK4NPWt7Px9X/XSD67KM2uCGkFxirMeHaamrYy6X6mFQ1ByX
nYnzokQ25UBX6UAl3CwMr3sfsTqdqfO5SSaSjbFu02po2bZl8Xii4p5ctsyri2mSfWaKbslaUpvT
jsaEiwBBl4vBoPFA8NQvWQnHZePhzB+bsdCPiYZlm451PzVi4VV57y3WLNWlrjaITVpndiVJlc9R
E+VAMZtPrivv+tngrWPWk1RHrc1NO+AMqqq9XwqHNgmYon1fIrVjQ8iWI6iiTW3nMU7rAslODJCs
paBdaS/NtMCzYnJ+V/DYfi4Xrm1e1Kx/YjQuG2HaGRwxuI5W9FUzpVVVD6kf20SKBkpzHTe2HISX
yO2H0iSns9b6eo0qfWfgqm+aCCItJlyyY9n06HNRd92WL02y6QkOV78MmuxmErGzldVtXgENjVgY
Te7lHI2tqHlB8sovfqfRS47QEMhsRYOHGQnpeRSJkUXWzct4NaFhPU8KxzYkQfRQzWyoUyld2QkA
TN0J1hEARFPRaQ/I4h/WXtnnvqTNYZ0rQlPaOPfRyCk57ioXTyHhSJ8D2btnEFU+lKqJfKIKo88A
De2WNI5v1CSrUgzAzccquOVNobr1oS0geB6cS44jG6nUedrc+rbBucVcC9rDZTPimu5oOFQ2Tk1x
F7mFHdeLTz62sG1yhZD3aetg3++7JZrOmYH1yUDDHXhjPBTQjNWZMnUTMlKDON3KGdGLBpl+FgWs
i0Ksi16kqFXDahFTOlzH0YgW0ZTU3/q6JjeNDtkgqNk9jKSZ+w0oSh0JUkGfx04ORypB7Ms8FdER
JHP3JfRLygsyt25TA26+FAmum2tZJfOXspz4OV8rlFlLgcwr4poTPnRyU0mA9lJbOwnsebUndHa3
ytfFA3Xz1KdlXNafRzzT01Dl4V5bwja4GptzHADmLp4t2BJa9xe6b6gUuOvkSV8nfsOJWYwI1app
RVUp9GCaNb6PesZvVsrI1qsKbGa7mLR0BexFhJHcg8KpTY1It2Vzh5qjFdtOJC0qdrQBWAwDn88K
jUot+hX78wGx8YjE3l5EmKqjWTadFag19smVSyQ8GxjZy6JW21GNOpQO6DtSCTQP4EQzxP2txSv4
HDB/MWbrFEJPhfE6NWsRpxRrXtB0GqbIbpBmhDhRUyvVaRE1eLlpocd7GVCQFpg0CIiqWaK8xLYN
WZ8O5QXSXXIVICwMXRLohzs/ABoJ6eclykDEmaiU9/eTJ3bbu3Yecq/WNigx6VPKYVPnASEMj7jD
Ie3Qtm9f7OhqlyXtWFoRyAO5NQYNFz5R9WYtV1WJ0WM3Z4kl9Hyd8aJCqp7Vkio2N5cdaMlxq7qx
TG0U+20po6UQ9VSjfbwMtk51PEZjBpMRQdEpxc+jkjiaDiFlXRO0GJi2fMb7JV7kDmhat2IdB7rm
1vD4uAnp4xDXi/2CUEhUYpIUoVQmQ3QsA7b+WDmMsag4UWe8sjQWxkrYpLEGvhQOsv5hndgKBONc
78dQTE6aIvJ33sDyDEXGmRSOCd4aOrhGSFgURpTdZNo0KS1goSzKqEppXzdexBGjjaimccTbFRhw
r9VaqaDe5LmwOiwQavUqSvtQQ7KEm7gXTYeKlEOsLqBZp2u9tETe96ZFzYOfxsGdetXM1b7nSJKj
OnZTiqZyyafSVs/d4hQPPjBXSW66gdwWQ8mOtA5hFs1jSC4gCaB2mmGR5B3G4MkiyEeBkqHaVBNo
2Wb0iZfC9dPwjBIb7VjT6xtJabGn69IF/BwVjVmP6IpwJ1Y8tMd4WJZkvzSqDvBc9ZIKU5EOCD2b
Nd7psahB1ofqGxrzUPDu0LzCkCt9U9XhahKkj0c5ufMkmgstUB3P2dQW47EfqxoJH9X8MydMp2s5
+088nOBEojh0OwtrVGjxO9jT80EHfHQOMQkFoqxbtMOhH1jPAryg/NMCdI1DnozW5hxqQAP0pkuo
zdrAZF91qD1uy8KmYzQHnJMkRS2swwAKvZhWKD8PbZBNlnTpl/NhmnXOZBKiJE7JBPZSXkHrQ5Ve
Ipai+OXiJhZvlJpAyGENW+RJwtWiMhRqrQ54j8Fb2Ov6lNURzJdR+k2IIJ7SzkyncOyLVOl+zPhL
0AMzu6zuu/6TxdBkJeL8cUGkFLpCZW7WKFA7wBTpxBTIShoweL82btNrrwUxgz4plgoKOTbtDeNx
kWm2uEzVYYVb2ihnasQ7Hbn1KJ55ve0UdDl3Ld+hths2rKuWHQWREjxmUc77RR1F7MrFfjPzajcN
PUmBj8AJtR2/CPCdrqEY8DLveuQEU1LPaUBO8wNzMUMpXIYqSZuEsqdkDOabC9bdBShbLn1KQNyy
G660NJUo6nl11xE0FGVsdEoAWo8fmwA1zwKzWAdXD52PGNchOjGxru8tqdGu9xII0PbVaUQD+hE9
GOrLaY36I1jxNnujDf+57aeQB84wASTQhBz/0A8Pa9RUiX0yeXkV35pTfvZCrDGRfBnFeMP39C15
P/Myr+X9wDlZ5Usa2yd5uyCB8uEUXjUna9qdhfp5U2Zv9fs/EzOvpf1IamBYWmefCtcKxwbhEptr
Mog3bPiGFAJeUycli1Tr6GMUQJYOPX/aX8VHbtunTRqcpa+yUAPt9j9gKX+mUF5pR35gKbtRkile
n8DWp4XK51bAzN+UZcrT1os59AeBHmVNGhivrzTKh690+cVXvuQrM/wYImyUZfWNL//j81+nv9Pw
/3xZ9uf/L5z7n1/n+rm7tuPzsz096B9nvloYxH2T/0LXv/r4ibv/+9E/Ke3DGPj631bLZ/NX3P/F
v5vxO3v/FxO+I/oxB0m47D+4/q8HfcX2/070f30y0O2he7a/rfjd2P+HE3x9wPjPjpiQ8Brwdwf8
7y+jHNzz63M+9uGdowvG+27td6bwf2mD/yeNXr2u/IXFX72v/OVLzR/m+Dcq/W6ztxV6a8Y3p/7t
Retf/wMAAP//</cx:binary>
              </cx:geoCache>
            </cx:geography>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Base assumptions'!D49"/><Relationship Id="rId18" Type="http://schemas.openxmlformats.org/officeDocument/2006/relationships/hyperlink" Target="#Intro!L9"/><Relationship Id="rId26" Type="http://schemas.openxmlformats.org/officeDocument/2006/relationships/hyperlink" Target="#W2W!D17"/><Relationship Id="rId21" Type="http://schemas.openxmlformats.org/officeDocument/2006/relationships/hyperlink" Target="#Intro!L13"/><Relationship Id="rId34" Type="http://schemas.openxmlformats.org/officeDocument/2006/relationships/hyperlink" Target="#W2W!D61"/><Relationship Id="rId7" Type="http://schemas.openxmlformats.org/officeDocument/2006/relationships/hyperlink" Target="#'Base assumptions'!E19"/><Relationship Id="rId12" Type="http://schemas.openxmlformats.org/officeDocument/2006/relationships/hyperlink" Target="#'Base assumptions'!D48"/><Relationship Id="rId17" Type="http://schemas.openxmlformats.org/officeDocument/2006/relationships/hyperlink" Target="#Intro!E9"/><Relationship Id="rId25" Type="http://schemas.openxmlformats.org/officeDocument/2006/relationships/hyperlink" Target="#W2W!D12"/><Relationship Id="rId33" Type="http://schemas.openxmlformats.org/officeDocument/2006/relationships/hyperlink" Target="#W2W!D60"/><Relationship Id="rId38" Type="http://schemas.openxmlformats.org/officeDocument/2006/relationships/image" Target="../media/image6.png"/><Relationship Id="rId2" Type="http://schemas.openxmlformats.org/officeDocument/2006/relationships/image" Target="../media/image1.png"/><Relationship Id="rId16" Type="http://schemas.openxmlformats.org/officeDocument/2006/relationships/hyperlink" Target="#'Base assumptions'!D53"/><Relationship Id="rId20" Type="http://schemas.openxmlformats.org/officeDocument/2006/relationships/hyperlink" Target="#Intro!E13"/><Relationship Id="rId29" Type="http://schemas.openxmlformats.org/officeDocument/2006/relationships/hyperlink" Target="#W2W!D41"/><Relationship Id="rId1" Type="http://schemas.openxmlformats.org/officeDocument/2006/relationships/hyperlink" Target="#'Base assumptions'!D8"/><Relationship Id="rId6" Type="http://schemas.openxmlformats.org/officeDocument/2006/relationships/image" Target="../media/image4.svg"/><Relationship Id="rId11" Type="http://schemas.openxmlformats.org/officeDocument/2006/relationships/hyperlink" Target="#'Base assumptions'!D38"/><Relationship Id="rId24" Type="http://schemas.openxmlformats.org/officeDocument/2006/relationships/hyperlink" Target="#W2W!D7"/><Relationship Id="rId32" Type="http://schemas.openxmlformats.org/officeDocument/2006/relationships/hyperlink" Target="#W2W!D58"/><Relationship Id="rId37" Type="http://schemas.openxmlformats.org/officeDocument/2006/relationships/hyperlink" Target="#Intro!A1"/><Relationship Id="rId5" Type="http://schemas.openxmlformats.org/officeDocument/2006/relationships/image" Target="../media/image3.png"/><Relationship Id="rId15" Type="http://schemas.openxmlformats.org/officeDocument/2006/relationships/hyperlink" Target="#'Base assumptions'!D54"/><Relationship Id="rId23" Type="http://schemas.openxmlformats.org/officeDocument/2006/relationships/hyperlink" Target="#'Base assumptions'!D50"/><Relationship Id="rId28" Type="http://schemas.openxmlformats.org/officeDocument/2006/relationships/hyperlink" Target="#W2W!D31"/><Relationship Id="rId36" Type="http://schemas.openxmlformats.org/officeDocument/2006/relationships/image" Target="../media/image5.png"/><Relationship Id="rId10" Type="http://schemas.openxmlformats.org/officeDocument/2006/relationships/hyperlink" Target="#'Base assumptions'!D37"/><Relationship Id="rId19" Type="http://schemas.openxmlformats.org/officeDocument/2006/relationships/hyperlink" Target="#Intro!N7"/><Relationship Id="rId31" Type="http://schemas.openxmlformats.org/officeDocument/2006/relationships/hyperlink" Target="#W2W!D55"/><Relationship Id="rId4" Type="http://schemas.openxmlformats.org/officeDocument/2006/relationships/hyperlink" Target="#'Base assumptions'!D15"/><Relationship Id="rId9" Type="http://schemas.openxmlformats.org/officeDocument/2006/relationships/hyperlink" Target="#'Base assumptions'!E30"/><Relationship Id="rId14" Type="http://schemas.openxmlformats.org/officeDocument/2006/relationships/hyperlink" Target="#'Base assumptions'!D52"/><Relationship Id="rId22" Type="http://schemas.openxmlformats.org/officeDocument/2006/relationships/hyperlink" Target="#Intro!M22"/><Relationship Id="rId27" Type="http://schemas.openxmlformats.org/officeDocument/2006/relationships/hyperlink" Target="#W2W!D24"/><Relationship Id="rId30" Type="http://schemas.openxmlformats.org/officeDocument/2006/relationships/hyperlink" Target="#W2W!D48"/><Relationship Id="rId35" Type="http://schemas.openxmlformats.org/officeDocument/2006/relationships/hyperlink" Target="#Cockpit!B5"/><Relationship Id="rId8" Type="http://schemas.openxmlformats.org/officeDocument/2006/relationships/hyperlink" Target="#'Base assumptions'!D27"/><Relationship Id="rId3" Type="http://schemas.openxmlformats.org/officeDocument/2006/relationships/image" Target="../media/image2.sv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tro!A1"/></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tro!A1"/></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tro!A1"/></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tro!A1"/></Relationships>
</file>

<file path=xl/drawings/_rels/drawing14.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hyperlink" Target="#'Cash in'!A1"/><Relationship Id="rId50" Type="http://schemas.openxmlformats.org/officeDocument/2006/relationships/hyperlink" Target="#W2B!A1"/><Relationship Id="rId55" Type="http://schemas.openxmlformats.org/officeDocument/2006/relationships/image" Target="../media/image18.svg"/><Relationship Id="rId63" Type="http://schemas.openxmlformats.org/officeDocument/2006/relationships/image" Target="../media/image12.svg"/><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image" Target="../media/image6.png"/><Relationship Id="rId53" Type="http://schemas.openxmlformats.org/officeDocument/2006/relationships/hyperlink" Target="#B2W!A1"/><Relationship Id="rId58" Type="http://schemas.openxmlformats.org/officeDocument/2006/relationships/hyperlink" Target="#P2M!A1"/><Relationship Id="rId66" Type="http://schemas.openxmlformats.org/officeDocument/2006/relationships/image" Target="../media/image16.svg"/><Relationship Id="rId5" Type="http://schemas.openxmlformats.org/officeDocument/2006/relationships/chart" Target="../charts/chart5.xml"/><Relationship Id="rId61" Type="http://schemas.openxmlformats.org/officeDocument/2006/relationships/hyperlink" Target="#P2G!A1"/><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hyperlink" Target="#'Cash out'!A1"/><Relationship Id="rId56" Type="http://schemas.openxmlformats.org/officeDocument/2006/relationships/image" Target="../media/image19.png"/><Relationship Id="rId64" Type="http://schemas.openxmlformats.org/officeDocument/2006/relationships/hyperlink" Target="#G2P!A1"/><Relationship Id="rId8" Type="http://schemas.openxmlformats.org/officeDocument/2006/relationships/chart" Target="../charts/chart8.xml"/><Relationship Id="rId51" Type="http://schemas.openxmlformats.org/officeDocument/2006/relationships/image" Target="../media/image7.png"/><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hyperlink" Target="#W2W!A1"/><Relationship Id="rId59" Type="http://schemas.openxmlformats.org/officeDocument/2006/relationships/image" Target="../media/image13.png"/><Relationship Id="rId67" Type="http://schemas.openxmlformats.org/officeDocument/2006/relationships/hyperlink" Target="#'Bill Payment'!A1"/><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image" Target="../media/image17.png"/><Relationship Id="rId62" Type="http://schemas.openxmlformats.org/officeDocument/2006/relationships/image" Target="../media/image11.png"/><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hyperlink" Target="#'ATM Cash out'!A1"/><Relationship Id="rId57" Type="http://schemas.openxmlformats.org/officeDocument/2006/relationships/image" Target="../media/image20.svg"/><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hyperlink" Target="#Intro!A1"/><Relationship Id="rId52" Type="http://schemas.openxmlformats.org/officeDocument/2006/relationships/image" Target="../media/image8.svg"/><Relationship Id="rId60" Type="http://schemas.openxmlformats.org/officeDocument/2006/relationships/image" Target="../media/image14.svg"/><Relationship Id="rId65" Type="http://schemas.openxmlformats.org/officeDocument/2006/relationships/image" Target="../media/image15.png"/><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tro!A1"/></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tro!A1"/></Relationships>
</file>

<file path=xl/drawings/_rels/drawing2.xml.rels><?xml version="1.0" encoding="UTF-8" standalone="yes"?>
<Relationships xmlns="http://schemas.openxmlformats.org/package/2006/relationships"><Relationship Id="rId8" Type="http://schemas.openxmlformats.org/officeDocument/2006/relationships/hyperlink" Target="#W2W!A1"/><Relationship Id="rId13" Type="http://schemas.openxmlformats.org/officeDocument/2006/relationships/hyperlink" Target="#'Bill Payment'!A1"/><Relationship Id="rId18" Type="http://schemas.openxmlformats.org/officeDocument/2006/relationships/image" Target="../media/image11.png"/><Relationship Id="rId26" Type="http://schemas.openxmlformats.org/officeDocument/2006/relationships/hyperlink" Target="#B2W!A1"/><Relationship Id="rId3" Type="http://schemas.openxmlformats.org/officeDocument/2006/relationships/hyperlink" Target="#'Data projection'!A1"/><Relationship Id="rId21" Type="http://schemas.openxmlformats.org/officeDocument/2006/relationships/image" Target="../media/image13.png"/><Relationship Id="rId7" Type="http://schemas.openxmlformats.org/officeDocument/2006/relationships/hyperlink" Target="#'Cash out'!A1"/><Relationship Id="rId12" Type="http://schemas.openxmlformats.org/officeDocument/2006/relationships/image" Target="../media/image8.svg"/><Relationship Id="rId17" Type="http://schemas.openxmlformats.org/officeDocument/2006/relationships/hyperlink" Target="#P2G!A1"/><Relationship Id="rId25" Type="http://schemas.openxmlformats.org/officeDocument/2006/relationships/image" Target="../media/image16.svg"/><Relationship Id="rId2" Type="http://schemas.microsoft.com/office/2014/relationships/chartEx" Target="../charts/chartEx2.xml"/><Relationship Id="rId16" Type="http://schemas.openxmlformats.org/officeDocument/2006/relationships/image" Target="../media/image10.svg"/><Relationship Id="rId20" Type="http://schemas.openxmlformats.org/officeDocument/2006/relationships/hyperlink" Target="#P2M!A1"/><Relationship Id="rId29" Type="http://schemas.openxmlformats.org/officeDocument/2006/relationships/image" Target="../media/image19.png"/><Relationship Id="rId1" Type="http://schemas.microsoft.com/office/2014/relationships/chartEx" Target="../charts/chartEx1.xml"/><Relationship Id="rId6" Type="http://schemas.openxmlformats.org/officeDocument/2006/relationships/hyperlink" Target="#'Cash in'!A1"/><Relationship Id="rId11" Type="http://schemas.openxmlformats.org/officeDocument/2006/relationships/image" Target="../media/image7.png"/><Relationship Id="rId24" Type="http://schemas.openxmlformats.org/officeDocument/2006/relationships/image" Target="../media/image15.png"/><Relationship Id="rId32" Type="http://schemas.openxmlformats.org/officeDocument/2006/relationships/image" Target="../media/image6.png"/><Relationship Id="rId5" Type="http://schemas.openxmlformats.org/officeDocument/2006/relationships/hyperlink" Target="#'Base assumptions'!A1"/><Relationship Id="rId15" Type="http://schemas.openxmlformats.org/officeDocument/2006/relationships/image" Target="../media/image9.png"/><Relationship Id="rId23" Type="http://schemas.openxmlformats.org/officeDocument/2006/relationships/hyperlink" Target="#G2P!A1"/><Relationship Id="rId28" Type="http://schemas.openxmlformats.org/officeDocument/2006/relationships/image" Target="../media/image18.svg"/><Relationship Id="rId10" Type="http://schemas.openxmlformats.org/officeDocument/2006/relationships/hyperlink" Target="#W2B!A1"/><Relationship Id="rId19" Type="http://schemas.openxmlformats.org/officeDocument/2006/relationships/image" Target="../media/image12.svg"/><Relationship Id="rId31" Type="http://schemas.openxmlformats.org/officeDocument/2006/relationships/image" Target="../media/image21.jpeg"/><Relationship Id="rId4" Type="http://schemas.openxmlformats.org/officeDocument/2006/relationships/hyperlink" Target="#Cockpit!A1"/><Relationship Id="rId9" Type="http://schemas.openxmlformats.org/officeDocument/2006/relationships/hyperlink" Target="#'ATM Cash out'!A1"/><Relationship Id="rId14" Type="http://schemas.openxmlformats.org/officeDocument/2006/relationships/hyperlink" Target="#'Income statement'!A1"/><Relationship Id="rId22" Type="http://schemas.openxmlformats.org/officeDocument/2006/relationships/image" Target="../media/image14.svg"/><Relationship Id="rId27" Type="http://schemas.openxmlformats.org/officeDocument/2006/relationships/image" Target="../media/image17.png"/><Relationship Id="rId30" Type="http://schemas.openxmlformats.org/officeDocument/2006/relationships/image" Target="../media/image20.sv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tro!A1"/></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tro!A1"/></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tro!A1"/></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tro!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tro!A1"/></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tro!A1"/></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tro!A1"/></Relationships>
</file>

<file path=xl/drawings/drawing1.xml><?xml version="1.0" encoding="utf-8"?>
<xdr:wsDr xmlns:xdr="http://schemas.openxmlformats.org/drawingml/2006/spreadsheetDrawing" xmlns:a="http://schemas.openxmlformats.org/drawingml/2006/main">
  <xdr:twoCellAnchor>
    <xdr:from>
      <xdr:col>2</xdr:col>
      <xdr:colOff>177800</xdr:colOff>
      <xdr:row>4</xdr:row>
      <xdr:rowOff>46036</xdr:rowOff>
    </xdr:from>
    <xdr:to>
      <xdr:col>18</xdr:col>
      <xdr:colOff>0</xdr:colOff>
      <xdr:row>8</xdr:row>
      <xdr:rowOff>119061</xdr:rowOff>
    </xdr:to>
    <xdr:sp macro="" textlink="">
      <xdr:nvSpPr>
        <xdr:cNvPr id="9" name="Rectangle 5">
          <a:extLst>
            <a:ext uri="{FF2B5EF4-FFF2-40B4-BE49-F238E27FC236}">
              <a16:creationId xmlns:a16="http://schemas.microsoft.com/office/drawing/2014/main" id="{00000000-0008-0000-0100-000009000000}"/>
            </a:ext>
          </a:extLst>
        </xdr:cNvPr>
        <xdr:cNvSpPr/>
      </xdr:nvSpPr>
      <xdr:spPr>
        <a:xfrm>
          <a:off x="630238" y="1331911"/>
          <a:ext cx="9680575" cy="8667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a:pPr>
          <a:r>
            <a:rPr lang="en-GB" sz="1200" b="1" i="0" baseline="0">
              <a:solidFill>
                <a:sysClr val="windowText" lastClr="000000"/>
              </a:solidFill>
              <a:effectLst/>
              <a:latin typeface="+mn-lt"/>
              <a:ea typeface="+mn-ea"/>
              <a:cs typeface="+mn-cs"/>
            </a:rPr>
            <a:t>This Excel-based automated tool is intended to allow mobile money providers (MMPs) to analyse and evaluate the commercial and financial performance of mobile money interoperability initiatives in their different markets and contexts. As a MMP that has implemented </a:t>
          </a:r>
          <a:r>
            <a:rPr lang="en-GB" sz="1200" b="1">
              <a:solidFill>
                <a:sysClr val="windowText" lastClr="000000"/>
              </a:solidFill>
              <a:effectLst/>
              <a:latin typeface="+mn-lt"/>
              <a:ea typeface="+mn-ea"/>
              <a:cs typeface="+mn-cs"/>
            </a:rPr>
            <a:t>mobile money</a:t>
          </a:r>
          <a:r>
            <a:rPr lang="en-GB" sz="1200" b="1" i="0" baseline="0">
              <a:solidFill>
                <a:sysClr val="windowText" lastClr="000000"/>
              </a:solidFill>
              <a:effectLst/>
              <a:latin typeface="+mn-lt"/>
              <a:ea typeface="+mn-ea"/>
              <a:cs typeface="+mn-cs"/>
            </a:rPr>
            <a:t> interoperability or is willing to implement such a service with other MMPs and/or Banks, you will be able to enter variables and obtain financial performance metrics for your interoperability activities over a 5-year period.</a:t>
          </a:r>
          <a:endParaRPr lang="fr-FR" sz="1200" b="1">
            <a:solidFill>
              <a:sysClr val="windowText" lastClr="000000"/>
            </a:solidFill>
            <a:effectLst/>
          </a:endParaRPr>
        </a:p>
      </xdr:txBody>
    </xdr:sp>
    <xdr:clientData/>
  </xdr:twoCellAnchor>
  <xdr:twoCellAnchor editAs="oneCell">
    <xdr:from>
      <xdr:col>5</xdr:col>
      <xdr:colOff>247664</xdr:colOff>
      <xdr:row>46</xdr:row>
      <xdr:rowOff>22781</xdr:rowOff>
    </xdr:from>
    <xdr:to>
      <xdr:col>5</xdr:col>
      <xdr:colOff>498712</xdr:colOff>
      <xdr:row>47</xdr:row>
      <xdr:rowOff>76980</xdr:rowOff>
    </xdr:to>
    <xdr:pic>
      <xdr:nvPicPr>
        <xdr:cNvPr id="56" name="Image 1" descr="Index pointant vers la droite vu du côté du dos de la main contour">
          <a:hlinkClick xmlns:r="http://schemas.openxmlformats.org/officeDocument/2006/relationships" r:id="rId1"/>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bwMode="auto">
        <a:xfrm>
          <a:off x="2687878" y="10926638"/>
          <a:ext cx="251048" cy="251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247803</xdr:colOff>
      <xdr:row>46</xdr:row>
      <xdr:rowOff>198438</xdr:rowOff>
    </xdr:from>
    <xdr:to>
      <xdr:col>5</xdr:col>
      <xdr:colOff>497787</xdr:colOff>
      <xdr:row>48</xdr:row>
      <xdr:rowOff>54722</xdr:rowOff>
    </xdr:to>
    <xdr:pic>
      <xdr:nvPicPr>
        <xdr:cNvPr id="85" name="Image 2" descr="Index pointant vers la droite vu du côté du dos de la main contour">
          <a:hlinkClick xmlns:r="http://schemas.openxmlformats.org/officeDocument/2006/relationships" r:id="rId4"/>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2688017" y="11102295"/>
          <a:ext cx="249984" cy="249984"/>
        </a:xfrm>
        <a:prstGeom prst="rect">
          <a:avLst/>
        </a:prstGeom>
      </xdr:spPr>
    </xdr:pic>
    <xdr:clientData/>
  </xdr:twoCellAnchor>
  <xdr:twoCellAnchor editAs="oneCell">
    <xdr:from>
      <xdr:col>5</xdr:col>
      <xdr:colOff>247664</xdr:colOff>
      <xdr:row>47</xdr:row>
      <xdr:rowOff>173224</xdr:rowOff>
    </xdr:from>
    <xdr:to>
      <xdr:col>5</xdr:col>
      <xdr:colOff>497926</xdr:colOff>
      <xdr:row>49</xdr:row>
      <xdr:rowOff>29785</xdr:rowOff>
    </xdr:to>
    <xdr:pic>
      <xdr:nvPicPr>
        <xdr:cNvPr id="14" name="Image 3" descr="Index pointant vers la droite vu du côté du dos de la main contour">
          <a:hlinkClick xmlns:r="http://schemas.openxmlformats.org/officeDocument/2006/relationships" r:id="rId7"/>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2687878" y="11276653"/>
          <a:ext cx="250262" cy="250262"/>
        </a:xfrm>
        <a:prstGeom prst="rect">
          <a:avLst/>
        </a:prstGeom>
      </xdr:spPr>
    </xdr:pic>
    <xdr:clientData/>
  </xdr:twoCellAnchor>
  <xdr:twoCellAnchor editAs="oneCell">
    <xdr:from>
      <xdr:col>5</xdr:col>
      <xdr:colOff>248146</xdr:colOff>
      <xdr:row>48</xdr:row>
      <xdr:rowOff>181085</xdr:rowOff>
    </xdr:from>
    <xdr:to>
      <xdr:col>5</xdr:col>
      <xdr:colOff>493929</xdr:colOff>
      <xdr:row>50</xdr:row>
      <xdr:rowOff>33168</xdr:rowOff>
    </xdr:to>
    <xdr:pic>
      <xdr:nvPicPr>
        <xdr:cNvPr id="86" name="Image 4" descr="Index pointant vers la droite vu du côté du dos de la main contour">
          <a:hlinkClick xmlns:r="http://schemas.openxmlformats.org/officeDocument/2006/relationships" r:id="rId8"/>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2688360" y="11484085"/>
          <a:ext cx="245783" cy="245783"/>
        </a:xfrm>
        <a:prstGeom prst="rect">
          <a:avLst/>
        </a:prstGeom>
      </xdr:spPr>
    </xdr:pic>
    <xdr:clientData/>
  </xdr:twoCellAnchor>
  <xdr:twoCellAnchor editAs="oneCell">
    <xdr:from>
      <xdr:col>5</xdr:col>
      <xdr:colOff>249348</xdr:colOff>
      <xdr:row>49</xdr:row>
      <xdr:rowOff>176324</xdr:rowOff>
    </xdr:from>
    <xdr:to>
      <xdr:col>5</xdr:col>
      <xdr:colOff>496241</xdr:colOff>
      <xdr:row>51</xdr:row>
      <xdr:rowOff>29517</xdr:rowOff>
    </xdr:to>
    <xdr:pic>
      <xdr:nvPicPr>
        <xdr:cNvPr id="59" name="Image 14" descr="Index pointant vers la droite vu du côté du dos de la main contour">
          <a:hlinkClick xmlns:r="http://schemas.openxmlformats.org/officeDocument/2006/relationships" r:id="rId9"/>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2689562" y="11678895"/>
          <a:ext cx="246893" cy="246893"/>
        </a:xfrm>
        <a:prstGeom prst="rect">
          <a:avLst/>
        </a:prstGeom>
      </xdr:spPr>
    </xdr:pic>
    <xdr:clientData/>
  </xdr:twoCellAnchor>
  <xdr:twoCellAnchor editAs="oneCell">
    <xdr:from>
      <xdr:col>5</xdr:col>
      <xdr:colOff>248146</xdr:colOff>
      <xdr:row>50</xdr:row>
      <xdr:rowOff>180425</xdr:rowOff>
    </xdr:from>
    <xdr:to>
      <xdr:col>5</xdr:col>
      <xdr:colOff>493929</xdr:colOff>
      <xdr:row>52</xdr:row>
      <xdr:rowOff>46115</xdr:rowOff>
    </xdr:to>
    <xdr:pic>
      <xdr:nvPicPr>
        <xdr:cNvPr id="87" name="Image 15" descr="Index pointant vers la droite vu du côté du dos de la main contour">
          <a:hlinkClick xmlns:r="http://schemas.openxmlformats.org/officeDocument/2006/relationships" r:id="rId10"/>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2688360" y="11882568"/>
          <a:ext cx="245783" cy="245783"/>
        </a:xfrm>
        <a:prstGeom prst="rect">
          <a:avLst/>
        </a:prstGeom>
      </xdr:spPr>
    </xdr:pic>
    <xdr:clientData/>
  </xdr:twoCellAnchor>
  <xdr:twoCellAnchor editAs="oneCell">
    <xdr:from>
      <xdr:col>5</xdr:col>
      <xdr:colOff>249349</xdr:colOff>
      <xdr:row>51</xdr:row>
      <xdr:rowOff>175538</xdr:rowOff>
    </xdr:from>
    <xdr:to>
      <xdr:col>5</xdr:col>
      <xdr:colOff>496241</xdr:colOff>
      <xdr:row>53</xdr:row>
      <xdr:rowOff>55945</xdr:rowOff>
    </xdr:to>
    <xdr:pic>
      <xdr:nvPicPr>
        <xdr:cNvPr id="61" name="Image 16" descr="Index pointant vers la droite vu du côté du dos de la main contour">
          <a:hlinkClick xmlns:r="http://schemas.openxmlformats.org/officeDocument/2006/relationships" r:id="rId11"/>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2689563" y="12077252"/>
          <a:ext cx="246892" cy="246892"/>
        </a:xfrm>
        <a:prstGeom prst="rect">
          <a:avLst/>
        </a:prstGeom>
      </xdr:spPr>
    </xdr:pic>
    <xdr:clientData/>
  </xdr:twoCellAnchor>
  <xdr:twoCellAnchor editAs="oneCell">
    <xdr:from>
      <xdr:col>5</xdr:col>
      <xdr:colOff>248318</xdr:colOff>
      <xdr:row>52</xdr:row>
      <xdr:rowOff>181032</xdr:rowOff>
    </xdr:from>
    <xdr:to>
      <xdr:col>5</xdr:col>
      <xdr:colOff>493757</xdr:colOff>
      <xdr:row>54</xdr:row>
      <xdr:rowOff>46380</xdr:rowOff>
    </xdr:to>
    <xdr:pic>
      <xdr:nvPicPr>
        <xdr:cNvPr id="88" name="Image 17" descr="Index pointant vers la droite vu du côté du dos de la main contour">
          <a:hlinkClick xmlns:r="http://schemas.openxmlformats.org/officeDocument/2006/relationships" r:id="rId12"/>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2688532" y="12282318"/>
          <a:ext cx="245439" cy="245439"/>
        </a:xfrm>
        <a:prstGeom prst="rect">
          <a:avLst/>
        </a:prstGeom>
      </xdr:spPr>
    </xdr:pic>
    <xdr:clientData/>
  </xdr:twoCellAnchor>
  <xdr:twoCellAnchor editAs="oneCell">
    <xdr:from>
      <xdr:col>5</xdr:col>
      <xdr:colOff>249521</xdr:colOff>
      <xdr:row>53</xdr:row>
      <xdr:rowOff>184694</xdr:rowOff>
    </xdr:from>
    <xdr:to>
      <xdr:col>5</xdr:col>
      <xdr:colOff>496068</xdr:colOff>
      <xdr:row>55</xdr:row>
      <xdr:rowOff>37541</xdr:rowOff>
    </xdr:to>
    <xdr:pic>
      <xdr:nvPicPr>
        <xdr:cNvPr id="63" name="Image 18" descr="Index pointant vers la droite vu du côté du dos de la main contour">
          <a:hlinkClick xmlns:r="http://schemas.openxmlformats.org/officeDocument/2006/relationships" r:id="rId13"/>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2689735" y="12485551"/>
          <a:ext cx="246547" cy="246547"/>
        </a:xfrm>
        <a:prstGeom prst="rect">
          <a:avLst/>
        </a:prstGeom>
      </xdr:spPr>
    </xdr:pic>
    <xdr:clientData/>
  </xdr:twoCellAnchor>
  <xdr:twoCellAnchor editAs="oneCell">
    <xdr:from>
      <xdr:col>5</xdr:col>
      <xdr:colOff>249349</xdr:colOff>
      <xdr:row>55</xdr:row>
      <xdr:rowOff>177067</xdr:rowOff>
    </xdr:from>
    <xdr:to>
      <xdr:col>5</xdr:col>
      <xdr:colOff>496241</xdr:colOff>
      <xdr:row>57</xdr:row>
      <xdr:rowOff>30259</xdr:rowOff>
    </xdr:to>
    <xdr:pic>
      <xdr:nvPicPr>
        <xdr:cNvPr id="65" name="Image 20" descr="Index pointant vers la droite vu du côté du dos de la main contour">
          <a:hlinkClick xmlns:r="http://schemas.openxmlformats.org/officeDocument/2006/relationships" r:id="rId14"/>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2689563" y="12877067"/>
          <a:ext cx="246892" cy="246892"/>
        </a:xfrm>
        <a:prstGeom prst="rect">
          <a:avLst/>
        </a:prstGeom>
      </xdr:spPr>
    </xdr:pic>
    <xdr:clientData/>
  </xdr:twoCellAnchor>
  <xdr:twoCellAnchor editAs="oneCell">
    <xdr:from>
      <xdr:col>5</xdr:col>
      <xdr:colOff>249348</xdr:colOff>
      <xdr:row>57</xdr:row>
      <xdr:rowOff>182928</xdr:rowOff>
    </xdr:from>
    <xdr:to>
      <xdr:col>5</xdr:col>
      <xdr:colOff>496241</xdr:colOff>
      <xdr:row>59</xdr:row>
      <xdr:rowOff>36121</xdr:rowOff>
    </xdr:to>
    <xdr:pic>
      <xdr:nvPicPr>
        <xdr:cNvPr id="67" name="Image 22" descr="Index pointant vers la droite vu du côté du dos de la main contour">
          <a:hlinkClick xmlns:r="http://schemas.openxmlformats.org/officeDocument/2006/relationships" r:id="rId15"/>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2689562" y="13282071"/>
          <a:ext cx="246893" cy="246893"/>
        </a:xfrm>
        <a:prstGeom prst="rect">
          <a:avLst/>
        </a:prstGeom>
      </xdr:spPr>
    </xdr:pic>
    <xdr:clientData/>
  </xdr:twoCellAnchor>
  <xdr:twoCellAnchor editAs="oneCell">
    <xdr:from>
      <xdr:col>5</xdr:col>
      <xdr:colOff>248146</xdr:colOff>
      <xdr:row>56</xdr:row>
      <xdr:rowOff>182254</xdr:rowOff>
    </xdr:from>
    <xdr:to>
      <xdr:col>5</xdr:col>
      <xdr:colOff>493929</xdr:colOff>
      <xdr:row>58</xdr:row>
      <xdr:rowOff>34337</xdr:rowOff>
    </xdr:to>
    <xdr:pic>
      <xdr:nvPicPr>
        <xdr:cNvPr id="90" name="Image 23" descr="Index pointant vers la droite vu du côté du dos de la main contour">
          <a:hlinkClick xmlns:r="http://schemas.openxmlformats.org/officeDocument/2006/relationships" r:id="rId16"/>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2688360" y="13081825"/>
          <a:ext cx="245783" cy="245783"/>
        </a:xfrm>
        <a:prstGeom prst="rect">
          <a:avLst/>
        </a:prstGeom>
      </xdr:spPr>
    </xdr:pic>
    <xdr:clientData/>
  </xdr:twoCellAnchor>
  <xdr:twoCellAnchor editAs="oneCell">
    <xdr:from>
      <xdr:col>5</xdr:col>
      <xdr:colOff>246878</xdr:colOff>
      <xdr:row>36</xdr:row>
      <xdr:rowOff>169886</xdr:rowOff>
    </xdr:from>
    <xdr:to>
      <xdr:col>5</xdr:col>
      <xdr:colOff>497926</xdr:colOff>
      <xdr:row>38</xdr:row>
      <xdr:rowOff>27234</xdr:rowOff>
    </xdr:to>
    <xdr:pic>
      <xdr:nvPicPr>
        <xdr:cNvPr id="22" name="Image 25" descr="Index pointant vers la droite vu du côté du dos de la main contour">
          <a:hlinkClick xmlns:r="http://schemas.openxmlformats.org/officeDocument/2006/relationships" r:id="rId17"/>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bwMode="auto">
        <a:xfrm>
          <a:off x="2687092" y="8678886"/>
          <a:ext cx="251048" cy="251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246878</xdr:colOff>
      <xdr:row>38</xdr:row>
      <xdr:rowOff>172139</xdr:rowOff>
    </xdr:from>
    <xdr:to>
      <xdr:col>5</xdr:col>
      <xdr:colOff>497926</xdr:colOff>
      <xdr:row>40</xdr:row>
      <xdr:rowOff>29487</xdr:rowOff>
    </xdr:to>
    <xdr:pic>
      <xdr:nvPicPr>
        <xdr:cNvPr id="31" name="Image 26" descr="Index pointant vers la droite vu du côté du dos de la main contour">
          <a:hlinkClick xmlns:r="http://schemas.openxmlformats.org/officeDocument/2006/relationships" r:id="rId18"/>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bwMode="auto">
        <a:xfrm>
          <a:off x="2687092" y="9080282"/>
          <a:ext cx="251048" cy="251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246878</xdr:colOff>
      <xdr:row>40</xdr:row>
      <xdr:rowOff>168231</xdr:rowOff>
    </xdr:from>
    <xdr:to>
      <xdr:col>5</xdr:col>
      <xdr:colOff>497926</xdr:colOff>
      <xdr:row>42</xdr:row>
      <xdr:rowOff>25580</xdr:rowOff>
    </xdr:to>
    <xdr:pic>
      <xdr:nvPicPr>
        <xdr:cNvPr id="33" name="Image 27" descr="Index pointant vers la droite vu du côté du dos de la main contour">
          <a:hlinkClick xmlns:r="http://schemas.openxmlformats.org/officeDocument/2006/relationships" r:id="rId19"/>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bwMode="auto">
        <a:xfrm>
          <a:off x="2687092" y="9475517"/>
          <a:ext cx="251048" cy="251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247664</xdr:colOff>
      <xdr:row>37</xdr:row>
      <xdr:rowOff>178568</xdr:rowOff>
    </xdr:from>
    <xdr:to>
      <xdr:col>5</xdr:col>
      <xdr:colOff>497926</xdr:colOff>
      <xdr:row>39</xdr:row>
      <xdr:rowOff>35130</xdr:rowOff>
    </xdr:to>
    <xdr:pic>
      <xdr:nvPicPr>
        <xdr:cNvPr id="82" name="Image 28" descr="Index pointant vers la droite vu du côté du dos de la main contour">
          <a:hlinkClick xmlns:r="http://schemas.openxmlformats.org/officeDocument/2006/relationships" r:id="rId20"/>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2687878" y="8887139"/>
          <a:ext cx="250262" cy="250262"/>
        </a:xfrm>
        <a:prstGeom prst="rect">
          <a:avLst/>
        </a:prstGeom>
      </xdr:spPr>
    </xdr:pic>
    <xdr:clientData/>
  </xdr:twoCellAnchor>
  <xdr:twoCellAnchor editAs="oneCell">
    <xdr:from>
      <xdr:col>5</xdr:col>
      <xdr:colOff>247664</xdr:colOff>
      <xdr:row>39</xdr:row>
      <xdr:rowOff>179545</xdr:rowOff>
    </xdr:from>
    <xdr:to>
      <xdr:col>5</xdr:col>
      <xdr:colOff>497926</xdr:colOff>
      <xdr:row>41</xdr:row>
      <xdr:rowOff>36107</xdr:rowOff>
    </xdr:to>
    <xdr:pic>
      <xdr:nvPicPr>
        <xdr:cNvPr id="83" name="Image 34" descr="Index pointant vers la droite vu du côté du dos de la main contour">
          <a:hlinkClick xmlns:r="http://schemas.openxmlformats.org/officeDocument/2006/relationships" r:id="rId21"/>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2687878" y="9287259"/>
          <a:ext cx="250262" cy="250262"/>
        </a:xfrm>
        <a:prstGeom prst="rect">
          <a:avLst/>
        </a:prstGeom>
      </xdr:spPr>
    </xdr:pic>
    <xdr:clientData/>
  </xdr:twoCellAnchor>
  <xdr:twoCellAnchor editAs="oneCell">
    <xdr:from>
      <xdr:col>5</xdr:col>
      <xdr:colOff>248622</xdr:colOff>
      <xdr:row>41</xdr:row>
      <xdr:rowOff>184272</xdr:rowOff>
    </xdr:from>
    <xdr:to>
      <xdr:col>5</xdr:col>
      <xdr:colOff>496967</xdr:colOff>
      <xdr:row>42</xdr:row>
      <xdr:rowOff>235768</xdr:rowOff>
    </xdr:to>
    <xdr:pic>
      <xdr:nvPicPr>
        <xdr:cNvPr id="84" name="Image 35" descr="Index pointant vers la droite vu du côté du dos de la main contour">
          <a:hlinkClick xmlns:r="http://schemas.openxmlformats.org/officeDocument/2006/relationships" r:id="rId22"/>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2688836" y="9691129"/>
          <a:ext cx="248345" cy="248345"/>
        </a:xfrm>
        <a:prstGeom prst="rect">
          <a:avLst/>
        </a:prstGeom>
      </xdr:spPr>
    </xdr:pic>
    <xdr:clientData/>
  </xdr:twoCellAnchor>
  <xdr:twoCellAnchor editAs="oneCell">
    <xdr:from>
      <xdr:col>6</xdr:col>
      <xdr:colOff>180208</xdr:colOff>
      <xdr:row>44</xdr:row>
      <xdr:rowOff>174938</xdr:rowOff>
    </xdr:from>
    <xdr:to>
      <xdr:col>6</xdr:col>
      <xdr:colOff>428634</xdr:colOff>
      <xdr:row>46</xdr:row>
      <xdr:rowOff>29664</xdr:rowOff>
    </xdr:to>
    <xdr:pic>
      <xdr:nvPicPr>
        <xdr:cNvPr id="35" name="Image 37" descr="Index pointant vers la droite vu du côté du dos de la main contour">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3337065" y="10679652"/>
          <a:ext cx="248426" cy="248426"/>
        </a:xfrm>
        <a:prstGeom prst="rect">
          <a:avLst/>
        </a:prstGeom>
      </xdr:spPr>
    </xdr:pic>
    <xdr:clientData/>
  </xdr:twoCellAnchor>
  <xdr:twoCellAnchor editAs="oneCell">
    <xdr:from>
      <xdr:col>5</xdr:col>
      <xdr:colOff>248319</xdr:colOff>
      <xdr:row>54</xdr:row>
      <xdr:rowOff>177002</xdr:rowOff>
    </xdr:from>
    <xdr:to>
      <xdr:col>5</xdr:col>
      <xdr:colOff>493757</xdr:colOff>
      <xdr:row>56</xdr:row>
      <xdr:rowOff>28739</xdr:rowOff>
    </xdr:to>
    <xdr:pic>
      <xdr:nvPicPr>
        <xdr:cNvPr id="89" name="Image 38" descr="Index pointant vers la droite vu du côté du dos de la main contour">
          <a:hlinkClick xmlns:r="http://schemas.openxmlformats.org/officeDocument/2006/relationships" r:id="rId23"/>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2688533" y="12677431"/>
          <a:ext cx="245438" cy="245438"/>
        </a:xfrm>
        <a:prstGeom prst="rect">
          <a:avLst/>
        </a:prstGeom>
      </xdr:spPr>
    </xdr:pic>
    <xdr:clientData/>
  </xdr:twoCellAnchor>
  <xdr:twoCellAnchor editAs="oneCell">
    <xdr:from>
      <xdr:col>5</xdr:col>
      <xdr:colOff>249521</xdr:colOff>
      <xdr:row>62</xdr:row>
      <xdr:rowOff>176255</xdr:rowOff>
    </xdr:from>
    <xdr:to>
      <xdr:col>5</xdr:col>
      <xdr:colOff>496068</xdr:colOff>
      <xdr:row>63</xdr:row>
      <xdr:rowOff>225952</xdr:rowOff>
    </xdr:to>
    <xdr:pic>
      <xdr:nvPicPr>
        <xdr:cNvPr id="69" name="Image 40" descr="Index pointant vers la droite vu du côté du dos de la main contour">
          <a:hlinkClick xmlns:r="http://schemas.openxmlformats.org/officeDocument/2006/relationships" r:id="rId24"/>
          <a:extLst>
            <a:ext uri="{FF2B5EF4-FFF2-40B4-BE49-F238E27FC236}">
              <a16:creationId xmlns:a16="http://schemas.microsoft.com/office/drawing/2014/main" id="{00000000-0008-0000-0100-00004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2689735" y="14273255"/>
          <a:ext cx="246547" cy="246547"/>
        </a:xfrm>
        <a:prstGeom prst="rect">
          <a:avLst/>
        </a:prstGeom>
      </xdr:spPr>
    </xdr:pic>
    <xdr:clientData/>
  </xdr:twoCellAnchor>
  <xdr:twoCellAnchor editAs="oneCell">
    <xdr:from>
      <xdr:col>5</xdr:col>
      <xdr:colOff>250917</xdr:colOff>
      <xdr:row>63</xdr:row>
      <xdr:rowOff>174904</xdr:rowOff>
    </xdr:from>
    <xdr:to>
      <xdr:col>5</xdr:col>
      <xdr:colOff>491159</xdr:colOff>
      <xdr:row>64</xdr:row>
      <xdr:rowOff>21446</xdr:rowOff>
    </xdr:to>
    <xdr:pic>
      <xdr:nvPicPr>
        <xdr:cNvPr id="91" name="Image 41" descr="Index pointant vers la droite vu du côté du dos de la main contour">
          <a:hlinkClick xmlns:r="http://schemas.openxmlformats.org/officeDocument/2006/relationships" r:id="rId25"/>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2691131" y="14471475"/>
          <a:ext cx="240242" cy="240242"/>
        </a:xfrm>
        <a:prstGeom prst="rect">
          <a:avLst/>
        </a:prstGeom>
      </xdr:spPr>
    </xdr:pic>
    <xdr:clientData/>
  </xdr:twoCellAnchor>
  <xdr:twoCellAnchor editAs="oneCell">
    <xdr:from>
      <xdr:col>5</xdr:col>
      <xdr:colOff>249349</xdr:colOff>
      <xdr:row>64</xdr:row>
      <xdr:rowOff>169445</xdr:rowOff>
    </xdr:from>
    <xdr:to>
      <xdr:col>5</xdr:col>
      <xdr:colOff>496241</xdr:colOff>
      <xdr:row>65</xdr:row>
      <xdr:rowOff>54387</xdr:rowOff>
    </xdr:to>
    <xdr:pic>
      <xdr:nvPicPr>
        <xdr:cNvPr id="71" name="Image 42" descr="Index pointant vers la droite vu du côté du dos de la main contour">
          <a:hlinkClick xmlns:r="http://schemas.openxmlformats.org/officeDocument/2006/relationships" r:id="rId26"/>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2689563" y="14856088"/>
          <a:ext cx="246892" cy="246892"/>
        </a:xfrm>
        <a:prstGeom prst="rect">
          <a:avLst/>
        </a:prstGeom>
      </xdr:spPr>
    </xdr:pic>
    <xdr:clientData/>
  </xdr:twoCellAnchor>
  <xdr:twoCellAnchor editAs="oneCell">
    <xdr:from>
      <xdr:col>5</xdr:col>
      <xdr:colOff>250917</xdr:colOff>
      <xdr:row>65</xdr:row>
      <xdr:rowOff>179973</xdr:rowOff>
    </xdr:from>
    <xdr:to>
      <xdr:col>5</xdr:col>
      <xdr:colOff>491158</xdr:colOff>
      <xdr:row>67</xdr:row>
      <xdr:rowOff>26514</xdr:rowOff>
    </xdr:to>
    <xdr:pic>
      <xdr:nvPicPr>
        <xdr:cNvPr id="92" name="Image 43" descr="Index pointant vers la droite vu du côté du dos de la main contour">
          <a:hlinkClick xmlns:r="http://schemas.openxmlformats.org/officeDocument/2006/relationships" r:id="rId27"/>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2691131" y="15229473"/>
          <a:ext cx="240241" cy="240241"/>
        </a:xfrm>
        <a:prstGeom prst="rect">
          <a:avLst/>
        </a:prstGeom>
      </xdr:spPr>
    </xdr:pic>
    <xdr:clientData/>
  </xdr:twoCellAnchor>
  <xdr:twoCellAnchor editAs="oneCell">
    <xdr:from>
      <xdr:col>5</xdr:col>
      <xdr:colOff>249521</xdr:colOff>
      <xdr:row>66</xdr:row>
      <xdr:rowOff>178452</xdr:rowOff>
    </xdr:from>
    <xdr:to>
      <xdr:col>5</xdr:col>
      <xdr:colOff>496068</xdr:colOff>
      <xdr:row>68</xdr:row>
      <xdr:rowOff>31299</xdr:rowOff>
    </xdr:to>
    <xdr:pic>
      <xdr:nvPicPr>
        <xdr:cNvPr id="73" name="Image 44" descr="Index pointant vers la droite vu du côté du dos de la main contour">
          <a:hlinkClick xmlns:r="http://schemas.openxmlformats.org/officeDocument/2006/relationships" r:id="rId28"/>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2689735" y="15427523"/>
          <a:ext cx="246547" cy="246547"/>
        </a:xfrm>
        <a:prstGeom prst="rect">
          <a:avLst/>
        </a:prstGeom>
      </xdr:spPr>
    </xdr:pic>
    <xdr:clientData/>
  </xdr:twoCellAnchor>
  <xdr:twoCellAnchor editAs="oneCell">
    <xdr:from>
      <xdr:col>5</xdr:col>
      <xdr:colOff>250917</xdr:colOff>
      <xdr:row>67</xdr:row>
      <xdr:rowOff>184874</xdr:rowOff>
    </xdr:from>
    <xdr:to>
      <xdr:col>5</xdr:col>
      <xdr:colOff>491159</xdr:colOff>
      <xdr:row>69</xdr:row>
      <xdr:rowOff>31416</xdr:rowOff>
    </xdr:to>
    <xdr:pic>
      <xdr:nvPicPr>
        <xdr:cNvPr id="93" name="Image 45" descr="Index pointant vers la droite vu du côté du dos de la main contour">
          <a:hlinkClick xmlns:r="http://schemas.openxmlformats.org/officeDocument/2006/relationships" r:id="rId29"/>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2691131" y="15633517"/>
          <a:ext cx="240242" cy="240242"/>
        </a:xfrm>
        <a:prstGeom prst="rect">
          <a:avLst/>
        </a:prstGeom>
      </xdr:spPr>
    </xdr:pic>
    <xdr:clientData/>
  </xdr:twoCellAnchor>
  <xdr:twoCellAnchor editAs="oneCell">
    <xdr:from>
      <xdr:col>5</xdr:col>
      <xdr:colOff>249522</xdr:colOff>
      <xdr:row>68</xdr:row>
      <xdr:rowOff>169860</xdr:rowOff>
    </xdr:from>
    <xdr:to>
      <xdr:col>5</xdr:col>
      <xdr:colOff>496068</xdr:colOff>
      <xdr:row>70</xdr:row>
      <xdr:rowOff>22706</xdr:rowOff>
    </xdr:to>
    <xdr:pic>
      <xdr:nvPicPr>
        <xdr:cNvPr id="75" name="Image 46" descr="Index pointant vers la droite vu du côté du dos de la main contour">
          <a:hlinkClick xmlns:r="http://schemas.openxmlformats.org/officeDocument/2006/relationships" r:id="rId30"/>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2689736" y="15818074"/>
          <a:ext cx="246546" cy="246546"/>
        </a:xfrm>
        <a:prstGeom prst="rect">
          <a:avLst/>
        </a:prstGeom>
      </xdr:spPr>
    </xdr:pic>
    <xdr:clientData/>
  </xdr:twoCellAnchor>
  <xdr:twoCellAnchor editAs="oneCell">
    <xdr:from>
      <xdr:col>5</xdr:col>
      <xdr:colOff>250744</xdr:colOff>
      <xdr:row>69</xdr:row>
      <xdr:rowOff>178491</xdr:rowOff>
    </xdr:from>
    <xdr:to>
      <xdr:col>5</xdr:col>
      <xdr:colOff>491332</xdr:colOff>
      <xdr:row>70</xdr:row>
      <xdr:rowOff>222229</xdr:rowOff>
    </xdr:to>
    <xdr:pic>
      <xdr:nvPicPr>
        <xdr:cNvPr id="94" name="Image 47" descr="Index pointant vers la droite vu du côté du dos de la main contour">
          <a:hlinkClick xmlns:r="http://schemas.openxmlformats.org/officeDocument/2006/relationships" r:id="rId31"/>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2690958" y="16026277"/>
          <a:ext cx="240588" cy="240588"/>
        </a:xfrm>
        <a:prstGeom prst="rect">
          <a:avLst/>
        </a:prstGeom>
      </xdr:spPr>
    </xdr:pic>
    <xdr:clientData/>
  </xdr:twoCellAnchor>
  <xdr:twoCellAnchor editAs="oneCell">
    <xdr:from>
      <xdr:col>5</xdr:col>
      <xdr:colOff>249522</xdr:colOff>
      <xdr:row>70</xdr:row>
      <xdr:rowOff>155742</xdr:rowOff>
    </xdr:from>
    <xdr:to>
      <xdr:col>5</xdr:col>
      <xdr:colOff>496068</xdr:colOff>
      <xdr:row>71</xdr:row>
      <xdr:rowOff>84788</xdr:rowOff>
    </xdr:to>
    <xdr:pic>
      <xdr:nvPicPr>
        <xdr:cNvPr id="77" name="Image 48" descr="Index pointant vers la droite vu du côté du dos de la main contour">
          <a:hlinkClick xmlns:r="http://schemas.openxmlformats.org/officeDocument/2006/relationships" r:id="rId32"/>
          <a:extLst>
            <a:ext uri="{FF2B5EF4-FFF2-40B4-BE49-F238E27FC236}">
              <a16:creationId xmlns:a16="http://schemas.microsoft.com/office/drawing/2014/main" id="{00000000-0008-0000-0100-00004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2689736" y="16203099"/>
          <a:ext cx="246546" cy="246546"/>
        </a:xfrm>
        <a:prstGeom prst="rect">
          <a:avLst/>
        </a:prstGeom>
      </xdr:spPr>
    </xdr:pic>
    <xdr:clientData/>
  </xdr:twoCellAnchor>
  <xdr:twoCellAnchor editAs="oneCell">
    <xdr:from>
      <xdr:col>5</xdr:col>
      <xdr:colOff>250917</xdr:colOff>
      <xdr:row>71</xdr:row>
      <xdr:rowOff>175176</xdr:rowOff>
    </xdr:from>
    <xdr:to>
      <xdr:col>5</xdr:col>
      <xdr:colOff>491159</xdr:colOff>
      <xdr:row>73</xdr:row>
      <xdr:rowOff>21718</xdr:rowOff>
    </xdr:to>
    <xdr:pic>
      <xdr:nvPicPr>
        <xdr:cNvPr id="95" name="Image 49" descr="Index pointant vers la droite vu du côté du dos de la main contour">
          <a:hlinkClick xmlns:r="http://schemas.openxmlformats.org/officeDocument/2006/relationships" r:id="rId33"/>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2691131" y="16540033"/>
          <a:ext cx="240242" cy="240242"/>
        </a:xfrm>
        <a:prstGeom prst="rect">
          <a:avLst/>
        </a:prstGeom>
      </xdr:spPr>
    </xdr:pic>
    <xdr:clientData/>
  </xdr:twoCellAnchor>
  <xdr:twoCellAnchor editAs="oneCell">
    <xdr:from>
      <xdr:col>5</xdr:col>
      <xdr:colOff>249349</xdr:colOff>
      <xdr:row>72</xdr:row>
      <xdr:rowOff>167030</xdr:rowOff>
    </xdr:from>
    <xdr:to>
      <xdr:col>5</xdr:col>
      <xdr:colOff>496241</xdr:colOff>
      <xdr:row>74</xdr:row>
      <xdr:rowOff>20221</xdr:rowOff>
    </xdr:to>
    <xdr:pic>
      <xdr:nvPicPr>
        <xdr:cNvPr id="79" name="Image 50" descr="Index pointant vers la droite vu du côté du dos de la main contour">
          <a:hlinkClick xmlns:r="http://schemas.openxmlformats.org/officeDocument/2006/relationships" r:id="rId34"/>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2689563" y="16731459"/>
          <a:ext cx="246892" cy="246892"/>
        </a:xfrm>
        <a:prstGeom prst="rect">
          <a:avLst/>
        </a:prstGeom>
      </xdr:spPr>
    </xdr:pic>
    <xdr:clientData/>
  </xdr:twoCellAnchor>
  <xdr:oneCellAnchor>
    <xdr:from>
      <xdr:col>6</xdr:col>
      <xdr:colOff>180208</xdr:colOff>
      <xdr:row>35</xdr:row>
      <xdr:rowOff>174149</xdr:rowOff>
    </xdr:from>
    <xdr:ext cx="248426" cy="248426"/>
    <xdr:pic>
      <xdr:nvPicPr>
        <xdr:cNvPr id="20" name="Image 51" descr="Index pointant vers la droite vu du côté du dos de la main contour">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3337065" y="8483578"/>
          <a:ext cx="248426" cy="248426"/>
        </a:xfrm>
        <a:prstGeom prst="rect">
          <a:avLst/>
        </a:prstGeom>
      </xdr:spPr>
    </xdr:pic>
    <xdr:clientData/>
  </xdr:oneCellAnchor>
  <xdr:oneCellAnchor>
    <xdr:from>
      <xdr:col>6</xdr:col>
      <xdr:colOff>180208</xdr:colOff>
      <xdr:row>61</xdr:row>
      <xdr:rowOff>174149</xdr:rowOff>
    </xdr:from>
    <xdr:ext cx="248426" cy="248426"/>
    <xdr:pic>
      <xdr:nvPicPr>
        <xdr:cNvPr id="68" name="Image 52" descr="Index pointant vers la droite vu du côté du dos de la main contour">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3337065" y="14071578"/>
          <a:ext cx="248426" cy="248426"/>
        </a:xfrm>
        <a:prstGeom prst="rect">
          <a:avLst/>
        </a:prstGeom>
      </xdr:spPr>
    </xdr:pic>
    <xdr:clientData/>
  </xdr:oneCellAnchor>
  <xdr:oneCellAnchor>
    <xdr:from>
      <xdr:col>5</xdr:col>
      <xdr:colOff>249521</xdr:colOff>
      <xdr:row>79</xdr:row>
      <xdr:rowOff>176255</xdr:rowOff>
    </xdr:from>
    <xdr:ext cx="246547" cy="246547"/>
    <xdr:pic>
      <xdr:nvPicPr>
        <xdr:cNvPr id="81" name="Image 11" descr="Index pointant vers la droite vu du côté du dos de la main contour">
          <a:hlinkClick xmlns:r="http://schemas.openxmlformats.org/officeDocument/2006/relationships" r:id="rId35"/>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2689735" y="17538969"/>
          <a:ext cx="246547" cy="246547"/>
        </a:xfrm>
        <a:prstGeom prst="rect">
          <a:avLst/>
        </a:prstGeom>
      </xdr:spPr>
    </xdr:pic>
    <xdr:clientData/>
  </xdr:oneCellAnchor>
  <xdr:oneCellAnchor>
    <xdr:from>
      <xdr:col>6</xdr:col>
      <xdr:colOff>180208</xdr:colOff>
      <xdr:row>79</xdr:row>
      <xdr:rowOff>2699</xdr:rowOff>
    </xdr:from>
    <xdr:ext cx="248426" cy="248426"/>
    <xdr:pic>
      <xdr:nvPicPr>
        <xdr:cNvPr id="80" name="Image 12" descr="Index pointant vers la droite vu du côté du dos de la main contour">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3337065" y="17365413"/>
          <a:ext cx="248426" cy="248426"/>
        </a:xfrm>
        <a:prstGeom prst="rect">
          <a:avLst/>
        </a:prstGeom>
      </xdr:spPr>
    </xdr:pic>
    <xdr:clientData/>
  </xdr:oneCellAnchor>
  <xdr:twoCellAnchor editAs="oneCell">
    <xdr:from>
      <xdr:col>30</xdr:col>
      <xdr:colOff>163288</xdr:colOff>
      <xdr:row>2</xdr:row>
      <xdr:rowOff>72018</xdr:rowOff>
    </xdr:from>
    <xdr:to>
      <xdr:col>32</xdr:col>
      <xdr:colOff>517073</xdr:colOff>
      <xdr:row>3</xdr:row>
      <xdr:rowOff>141376</xdr:rowOff>
    </xdr:to>
    <xdr:pic>
      <xdr:nvPicPr>
        <xdr:cNvPr id="30" name="Imag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6"/>
        <a:stretch>
          <a:fillRect/>
        </a:stretch>
      </xdr:blipFill>
      <xdr:spPr>
        <a:xfrm>
          <a:off x="16809359" y="852161"/>
          <a:ext cx="1714499" cy="268929"/>
        </a:xfrm>
        <a:prstGeom prst="rect">
          <a:avLst/>
        </a:prstGeom>
      </xdr:spPr>
    </xdr:pic>
    <xdr:clientData/>
  </xdr:twoCellAnchor>
  <xdr:twoCellAnchor>
    <xdr:from>
      <xdr:col>18</xdr:col>
      <xdr:colOff>244929</xdr:colOff>
      <xdr:row>0</xdr:row>
      <xdr:rowOff>108857</xdr:rowOff>
    </xdr:from>
    <xdr:to>
      <xdr:col>18</xdr:col>
      <xdr:colOff>519249</xdr:colOff>
      <xdr:row>0</xdr:row>
      <xdr:rowOff>492905</xdr:rowOff>
    </xdr:to>
    <xdr:grpSp>
      <xdr:nvGrpSpPr>
        <xdr:cNvPr id="37" name="Group 31">
          <a:hlinkClick xmlns:r="http://schemas.openxmlformats.org/officeDocument/2006/relationships" r:id="rId37"/>
          <a:extLst>
            <a:ext uri="{FF2B5EF4-FFF2-40B4-BE49-F238E27FC236}">
              <a16:creationId xmlns:a16="http://schemas.microsoft.com/office/drawing/2014/main" id="{00000000-0008-0000-0100-000025000000}"/>
            </a:ext>
          </a:extLst>
        </xdr:cNvPr>
        <xdr:cNvGrpSpPr/>
      </xdr:nvGrpSpPr>
      <xdr:grpSpPr>
        <a:xfrm>
          <a:off x="13618029" y="108857"/>
          <a:ext cx="274320" cy="384048"/>
          <a:chOff x="446088" y="2332038"/>
          <a:chExt cx="563562" cy="909638"/>
        </a:xfrm>
        <a:solidFill>
          <a:schemeClr val="bg1"/>
        </a:solidFill>
      </xdr:grpSpPr>
      <xdr:sp macro="" textlink="">
        <xdr:nvSpPr>
          <xdr:cNvPr id="40" name="Freeform 10">
            <a:extLst>
              <a:ext uri="{FF2B5EF4-FFF2-40B4-BE49-F238E27FC236}">
                <a16:creationId xmlns:a16="http://schemas.microsoft.com/office/drawing/2014/main" id="{00000000-0008-0000-0100-000028000000}"/>
              </a:ext>
            </a:extLst>
          </xdr:cNvPr>
          <xdr:cNvSpPr>
            <a:spLocks/>
          </xdr:cNvSpPr>
        </xdr:nvSpPr>
        <xdr:spPr bwMode="auto">
          <a:xfrm>
            <a:off x="561975" y="2447926"/>
            <a:ext cx="238125" cy="206375"/>
          </a:xfrm>
          <a:custGeom>
            <a:avLst/>
            <a:gdLst>
              <a:gd name="T0" fmla="*/ 24 w 150"/>
              <a:gd name="T1" fmla="*/ 95 h 130"/>
              <a:gd name="T2" fmla="*/ 21 w 150"/>
              <a:gd name="T3" fmla="*/ 75 h 130"/>
              <a:gd name="T4" fmla="*/ 22 w 150"/>
              <a:gd name="T5" fmla="*/ 64 h 130"/>
              <a:gd name="T6" fmla="*/ 30 w 150"/>
              <a:gd name="T7" fmla="*/ 45 h 130"/>
              <a:gd name="T8" fmla="*/ 44 w 150"/>
              <a:gd name="T9" fmla="*/ 30 h 130"/>
              <a:gd name="T10" fmla="*/ 64 w 150"/>
              <a:gd name="T11" fmla="*/ 22 h 130"/>
              <a:gd name="T12" fmla="*/ 75 w 150"/>
              <a:gd name="T13" fmla="*/ 21 h 130"/>
              <a:gd name="T14" fmla="*/ 96 w 150"/>
              <a:gd name="T15" fmla="*/ 25 h 130"/>
              <a:gd name="T16" fmla="*/ 113 w 150"/>
              <a:gd name="T17" fmla="*/ 36 h 130"/>
              <a:gd name="T18" fmla="*/ 125 w 150"/>
              <a:gd name="T19" fmla="*/ 54 h 130"/>
              <a:gd name="T20" fmla="*/ 129 w 150"/>
              <a:gd name="T21" fmla="*/ 75 h 130"/>
              <a:gd name="T22" fmla="*/ 129 w 150"/>
              <a:gd name="T23" fmla="*/ 85 h 130"/>
              <a:gd name="T24" fmla="*/ 125 w 150"/>
              <a:gd name="T25" fmla="*/ 95 h 130"/>
              <a:gd name="T26" fmla="*/ 125 w 150"/>
              <a:gd name="T27" fmla="*/ 130 h 130"/>
              <a:gd name="T28" fmla="*/ 131 w 150"/>
              <a:gd name="T29" fmla="*/ 124 h 130"/>
              <a:gd name="T30" fmla="*/ 140 w 150"/>
              <a:gd name="T31" fmla="*/ 112 h 130"/>
              <a:gd name="T32" fmla="*/ 145 w 150"/>
              <a:gd name="T33" fmla="*/ 98 h 130"/>
              <a:gd name="T34" fmla="*/ 149 w 150"/>
              <a:gd name="T35" fmla="*/ 83 h 130"/>
              <a:gd name="T36" fmla="*/ 150 w 150"/>
              <a:gd name="T37" fmla="*/ 75 h 130"/>
              <a:gd name="T38" fmla="*/ 148 w 150"/>
              <a:gd name="T39" fmla="*/ 61 h 130"/>
              <a:gd name="T40" fmla="*/ 143 w 150"/>
              <a:gd name="T41" fmla="*/ 46 h 130"/>
              <a:gd name="T42" fmla="*/ 137 w 150"/>
              <a:gd name="T43" fmla="*/ 33 h 130"/>
              <a:gd name="T44" fmla="*/ 128 w 150"/>
              <a:gd name="T45" fmla="*/ 22 h 130"/>
              <a:gd name="T46" fmla="*/ 117 w 150"/>
              <a:gd name="T47" fmla="*/ 13 h 130"/>
              <a:gd name="T48" fmla="*/ 103 w 150"/>
              <a:gd name="T49" fmla="*/ 7 h 130"/>
              <a:gd name="T50" fmla="*/ 90 w 150"/>
              <a:gd name="T51" fmla="*/ 2 h 130"/>
              <a:gd name="T52" fmla="*/ 75 w 150"/>
              <a:gd name="T53" fmla="*/ 0 h 130"/>
              <a:gd name="T54" fmla="*/ 67 w 150"/>
              <a:gd name="T55" fmla="*/ 1 h 130"/>
              <a:gd name="T56" fmla="*/ 53 w 150"/>
              <a:gd name="T57" fmla="*/ 3 h 130"/>
              <a:gd name="T58" fmla="*/ 40 w 150"/>
              <a:gd name="T59" fmla="*/ 10 h 130"/>
              <a:gd name="T60" fmla="*/ 27 w 150"/>
              <a:gd name="T61" fmla="*/ 18 h 130"/>
              <a:gd name="T62" fmla="*/ 17 w 150"/>
              <a:gd name="T63" fmla="*/ 27 h 130"/>
              <a:gd name="T64" fmla="*/ 9 w 150"/>
              <a:gd name="T65" fmla="*/ 40 h 130"/>
              <a:gd name="T66" fmla="*/ 3 w 150"/>
              <a:gd name="T67" fmla="*/ 53 h 130"/>
              <a:gd name="T68" fmla="*/ 0 w 150"/>
              <a:gd name="T69" fmla="*/ 67 h 130"/>
              <a:gd name="T70" fmla="*/ 0 w 150"/>
              <a:gd name="T71" fmla="*/ 75 h 130"/>
              <a:gd name="T72" fmla="*/ 2 w 150"/>
              <a:gd name="T73" fmla="*/ 90 h 130"/>
              <a:gd name="T74" fmla="*/ 6 w 150"/>
              <a:gd name="T75" fmla="*/ 106 h 130"/>
              <a:gd name="T76" fmla="*/ 14 w 150"/>
              <a:gd name="T77" fmla="*/ 119 h 130"/>
              <a:gd name="T78" fmla="*/ 24 w 150"/>
              <a:gd name="T79" fmla="*/ 130 h 130"/>
              <a:gd name="T80" fmla="*/ 24 w 150"/>
              <a:gd name="T81" fmla="*/ 98 h 130"/>
              <a:gd name="T82" fmla="*/ 24 w 150"/>
              <a:gd name="T83" fmla="*/ 95 h 1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Lst>
            <a:rect l="0" t="0" r="r" b="b"/>
            <a:pathLst>
              <a:path w="150" h="130">
                <a:moveTo>
                  <a:pt x="24" y="95"/>
                </a:moveTo>
                <a:lnTo>
                  <a:pt x="24" y="95"/>
                </a:lnTo>
                <a:lnTo>
                  <a:pt x="21" y="85"/>
                </a:lnTo>
                <a:lnTo>
                  <a:pt x="21" y="75"/>
                </a:lnTo>
                <a:lnTo>
                  <a:pt x="21" y="75"/>
                </a:lnTo>
                <a:lnTo>
                  <a:pt x="22" y="64"/>
                </a:lnTo>
                <a:lnTo>
                  <a:pt x="24" y="54"/>
                </a:lnTo>
                <a:lnTo>
                  <a:pt x="30" y="45"/>
                </a:lnTo>
                <a:lnTo>
                  <a:pt x="36" y="36"/>
                </a:lnTo>
                <a:lnTo>
                  <a:pt x="44" y="30"/>
                </a:lnTo>
                <a:lnTo>
                  <a:pt x="54" y="25"/>
                </a:lnTo>
                <a:lnTo>
                  <a:pt x="64" y="22"/>
                </a:lnTo>
                <a:lnTo>
                  <a:pt x="75" y="21"/>
                </a:lnTo>
                <a:lnTo>
                  <a:pt x="75" y="21"/>
                </a:lnTo>
                <a:lnTo>
                  <a:pt x="86" y="22"/>
                </a:lnTo>
                <a:lnTo>
                  <a:pt x="96" y="25"/>
                </a:lnTo>
                <a:lnTo>
                  <a:pt x="106" y="30"/>
                </a:lnTo>
                <a:lnTo>
                  <a:pt x="113" y="36"/>
                </a:lnTo>
                <a:lnTo>
                  <a:pt x="120" y="45"/>
                </a:lnTo>
                <a:lnTo>
                  <a:pt x="125" y="54"/>
                </a:lnTo>
                <a:lnTo>
                  <a:pt x="128" y="64"/>
                </a:lnTo>
                <a:lnTo>
                  <a:pt x="129" y="75"/>
                </a:lnTo>
                <a:lnTo>
                  <a:pt x="129" y="75"/>
                </a:lnTo>
                <a:lnTo>
                  <a:pt x="129" y="85"/>
                </a:lnTo>
                <a:lnTo>
                  <a:pt x="125" y="95"/>
                </a:lnTo>
                <a:lnTo>
                  <a:pt x="125" y="95"/>
                </a:lnTo>
                <a:lnTo>
                  <a:pt x="125" y="98"/>
                </a:lnTo>
                <a:lnTo>
                  <a:pt x="125" y="130"/>
                </a:lnTo>
                <a:lnTo>
                  <a:pt x="125" y="130"/>
                </a:lnTo>
                <a:lnTo>
                  <a:pt x="131" y="124"/>
                </a:lnTo>
                <a:lnTo>
                  <a:pt x="135" y="119"/>
                </a:lnTo>
                <a:lnTo>
                  <a:pt x="140" y="112"/>
                </a:lnTo>
                <a:lnTo>
                  <a:pt x="143" y="106"/>
                </a:lnTo>
                <a:lnTo>
                  <a:pt x="145" y="98"/>
                </a:lnTo>
                <a:lnTo>
                  <a:pt x="148" y="90"/>
                </a:lnTo>
                <a:lnTo>
                  <a:pt x="149" y="83"/>
                </a:lnTo>
                <a:lnTo>
                  <a:pt x="150" y="75"/>
                </a:lnTo>
                <a:lnTo>
                  <a:pt x="150" y="75"/>
                </a:lnTo>
                <a:lnTo>
                  <a:pt x="149" y="67"/>
                </a:lnTo>
                <a:lnTo>
                  <a:pt x="148" y="61"/>
                </a:lnTo>
                <a:lnTo>
                  <a:pt x="146" y="53"/>
                </a:lnTo>
                <a:lnTo>
                  <a:pt x="143" y="46"/>
                </a:lnTo>
                <a:lnTo>
                  <a:pt x="141" y="40"/>
                </a:lnTo>
                <a:lnTo>
                  <a:pt x="137" y="33"/>
                </a:lnTo>
                <a:lnTo>
                  <a:pt x="132" y="27"/>
                </a:lnTo>
                <a:lnTo>
                  <a:pt x="128" y="22"/>
                </a:lnTo>
                <a:lnTo>
                  <a:pt x="122" y="18"/>
                </a:lnTo>
                <a:lnTo>
                  <a:pt x="117" y="13"/>
                </a:lnTo>
                <a:lnTo>
                  <a:pt x="110" y="10"/>
                </a:lnTo>
                <a:lnTo>
                  <a:pt x="103" y="7"/>
                </a:lnTo>
                <a:lnTo>
                  <a:pt x="97" y="3"/>
                </a:lnTo>
                <a:lnTo>
                  <a:pt x="90" y="2"/>
                </a:lnTo>
                <a:lnTo>
                  <a:pt x="83" y="1"/>
                </a:lnTo>
                <a:lnTo>
                  <a:pt x="75" y="0"/>
                </a:lnTo>
                <a:lnTo>
                  <a:pt x="75" y="0"/>
                </a:lnTo>
                <a:lnTo>
                  <a:pt x="67" y="1"/>
                </a:lnTo>
                <a:lnTo>
                  <a:pt x="59" y="2"/>
                </a:lnTo>
                <a:lnTo>
                  <a:pt x="53" y="3"/>
                </a:lnTo>
                <a:lnTo>
                  <a:pt x="46" y="7"/>
                </a:lnTo>
                <a:lnTo>
                  <a:pt x="40" y="10"/>
                </a:lnTo>
                <a:lnTo>
                  <a:pt x="33" y="13"/>
                </a:lnTo>
                <a:lnTo>
                  <a:pt x="27" y="18"/>
                </a:lnTo>
                <a:lnTo>
                  <a:pt x="22" y="22"/>
                </a:lnTo>
                <a:lnTo>
                  <a:pt x="17" y="27"/>
                </a:lnTo>
                <a:lnTo>
                  <a:pt x="13" y="33"/>
                </a:lnTo>
                <a:lnTo>
                  <a:pt x="9" y="40"/>
                </a:lnTo>
                <a:lnTo>
                  <a:pt x="5" y="46"/>
                </a:lnTo>
                <a:lnTo>
                  <a:pt x="3" y="53"/>
                </a:lnTo>
                <a:lnTo>
                  <a:pt x="2" y="61"/>
                </a:lnTo>
                <a:lnTo>
                  <a:pt x="0" y="67"/>
                </a:lnTo>
                <a:lnTo>
                  <a:pt x="0" y="75"/>
                </a:lnTo>
                <a:lnTo>
                  <a:pt x="0" y="75"/>
                </a:lnTo>
                <a:lnTo>
                  <a:pt x="1" y="83"/>
                </a:lnTo>
                <a:lnTo>
                  <a:pt x="2" y="90"/>
                </a:lnTo>
                <a:lnTo>
                  <a:pt x="3" y="98"/>
                </a:lnTo>
                <a:lnTo>
                  <a:pt x="6" y="106"/>
                </a:lnTo>
                <a:lnTo>
                  <a:pt x="10" y="112"/>
                </a:lnTo>
                <a:lnTo>
                  <a:pt x="14" y="119"/>
                </a:lnTo>
                <a:lnTo>
                  <a:pt x="19" y="124"/>
                </a:lnTo>
                <a:lnTo>
                  <a:pt x="24" y="130"/>
                </a:lnTo>
                <a:lnTo>
                  <a:pt x="24" y="98"/>
                </a:lnTo>
                <a:lnTo>
                  <a:pt x="24" y="98"/>
                </a:lnTo>
                <a:lnTo>
                  <a:pt x="24" y="95"/>
                </a:lnTo>
                <a:lnTo>
                  <a:pt x="24" y="9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54" name="Freeform 11">
            <a:extLst>
              <a:ext uri="{FF2B5EF4-FFF2-40B4-BE49-F238E27FC236}">
                <a16:creationId xmlns:a16="http://schemas.microsoft.com/office/drawing/2014/main" id="{00000000-0008-0000-0100-000036000000}"/>
              </a:ext>
            </a:extLst>
          </xdr:cNvPr>
          <xdr:cNvSpPr>
            <a:spLocks/>
          </xdr:cNvSpPr>
        </xdr:nvSpPr>
        <xdr:spPr bwMode="auto">
          <a:xfrm>
            <a:off x="446088" y="2332038"/>
            <a:ext cx="468313" cy="455613"/>
          </a:xfrm>
          <a:custGeom>
            <a:avLst/>
            <a:gdLst>
              <a:gd name="T0" fmla="*/ 20 w 295"/>
              <a:gd name="T1" fmla="*/ 148 h 287"/>
              <a:gd name="T2" fmla="*/ 23 w 295"/>
              <a:gd name="T3" fmla="*/ 123 h 287"/>
              <a:gd name="T4" fmla="*/ 30 w 295"/>
              <a:gd name="T5" fmla="*/ 98 h 287"/>
              <a:gd name="T6" fmla="*/ 42 w 295"/>
              <a:gd name="T7" fmla="*/ 76 h 287"/>
              <a:gd name="T8" fmla="*/ 57 w 295"/>
              <a:gd name="T9" fmla="*/ 58 h 287"/>
              <a:gd name="T10" fmla="*/ 76 w 295"/>
              <a:gd name="T11" fmla="*/ 42 h 287"/>
              <a:gd name="T12" fmla="*/ 98 w 295"/>
              <a:gd name="T13" fmla="*/ 30 h 287"/>
              <a:gd name="T14" fmla="*/ 122 w 295"/>
              <a:gd name="T15" fmla="*/ 23 h 287"/>
              <a:gd name="T16" fmla="*/ 148 w 295"/>
              <a:gd name="T17" fmla="*/ 20 h 287"/>
              <a:gd name="T18" fmla="*/ 161 w 295"/>
              <a:gd name="T19" fmla="*/ 21 h 287"/>
              <a:gd name="T20" fmla="*/ 185 w 295"/>
              <a:gd name="T21" fmla="*/ 27 h 287"/>
              <a:gd name="T22" fmla="*/ 208 w 295"/>
              <a:gd name="T23" fmla="*/ 35 h 287"/>
              <a:gd name="T24" fmla="*/ 229 w 295"/>
              <a:gd name="T25" fmla="*/ 50 h 287"/>
              <a:gd name="T26" fmla="*/ 246 w 295"/>
              <a:gd name="T27" fmla="*/ 67 h 287"/>
              <a:gd name="T28" fmla="*/ 260 w 295"/>
              <a:gd name="T29" fmla="*/ 87 h 287"/>
              <a:gd name="T30" fmla="*/ 270 w 295"/>
              <a:gd name="T31" fmla="*/ 110 h 287"/>
              <a:gd name="T32" fmla="*/ 275 w 295"/>
              <a:gd name="T33" fmla="*/ 135 h 287"/>
              <a:gd name="T34" fmla="*/ 276 w 295"/>
              <a:gd name="T35" fmla="*/ 148 h 287"/>
              <a:gd name="T36" fmla="*/ 272 w 295"/>
              <a:gd name="T37" fmla="*/ 178 h 287"/>
              <a:gd name="T38" fmla="*/ 262 w 295"/>
              <a:gd name="T39" fmla="*/ 204 h 287"/>
              <a:gd name="T40" fmla="*/ 247 w 295"/>
              <a:gd name="T41" fmla="*/ 228 h 287"/>
              <a:gd name="T42" fmla="*/ 227 w 295"/>
              <a:gd name="T43" fmla="*/ 247 h 287"/>
              <a:gd name="T44" fmla="*/ 237 w 295"/>
              <a:gd name="T45" fmla="*/ 253 h 287"/>
              <a:gd name="T46" fmla="*/ 246 w 295"/>
              <a:gd name="T47" fmla="*/ 259 h 287"/>
              <a:gd name="T48" fmla="*/ 267 w 295"/>
              <a:gd name="T49" fmla="*/ 236 h 287"/>
              <a:gd name="T50" fmla="*/ 282 w 295"/>
              <a:gd name="T51" fmla="*/ 210 h 287"/>
              <a:gd name="T52" fmla="*/ 292 w 295"/>
              <a:gd name="T53" fmla="*/ 180 h 287"/>
              <a:gd name="T54" fmla="*/ 295 w 295"/>
              <a:gd name="T55" fmla="*/ 148 h 287"/>
              <a:gd name="T56" fmla="*/ 294 w 295"/>
              <a:gd name="T57" fmla="*/ 132 h 287"/>
              <a:gd name="T58" fmla="*/ 289 w 295"/>
              <a:gd name="T59" fmla="*/ 104 h 287"/>
              <a:gd name="T60" fmla="*/ 278 w 295"/>
              <a:gd name="T61" fmla="*/ 77 h 287"/>
              <a:gd name="T62" fmla="*/ 262 w 295"/>
              <a:gd name="T63" fmla="*/ 54 h 287"/>
              <a:gd name="T64" fmla="*/ 241 w 295"/>
              <a:gd name="T65" fmla="*/ 34 h 287"/>
              <a:gd name="T66" fmla="*/ 218 w 295"/>
              <a:gd name="T67" fmla="*/ 18 h 287"/>
              <a:gd name="T68" fmla="*/ 192 w 295"/>
              <a:gd name="T69" fmla="*/ 7 h 287"/>
              <a:gd name="T70" fmla="*/ 163 w 295"/>
              <a:gd name="T71" fmla="*/ 1 h 287"/>
              <a:gd name="T72" fmla="*/ 148 w 295"/>
              <a:gd name="T73" fmla="*/ 0 h 287"/>
              <a:gd name="T74" fmla="*/ 118 w 295"/>
              <a:gd name="T75" fmla="*/ 4 h 287"/>
              <a:gd name="T76" fmla="*/ 90 w 295"/>
              <a:gd name="T77" fmla="*/ 12 h 287"/>
              <a:gd name="T78" fmla="*/ 65 w 295"/>
              <a:gd name="T79" fmla="*/ 26 h 287"/>
              <a:gd name="T80" fmla="*/ 43 w 295"/>
              <a:gd name="T81" fmla="*/ 43 h 287"/>
              <a:gd name="T82" fmla="*/ 25 w 295"/>
              <a:gd name="T83" fmla="*/ 65 h 287"/>
              <a:gd name="T84" fmla="*/ 11 w 295"/>
              <a:gd name="T85" fmla="*/ 91 h 287"/>
              <a:gd name="T86" fmla="*/ 2 w 295"/>
              <a:gd name="T87" fmla="*/ 118 h 287"/>
              <a:gd name="T88" fmla="*/ 0 w 295"/>
              <a:gd name="T89" fmla="*/ 148 h 287"/>
              <a:gd name="T90" fmla="*/ 0 w 295"/>
              <a:gd name="T91" fmla="*/ 160 h 287"/>
              <a:gd name="T92" fmla="*/ 3 w 295"/>
              <a:gd name="T93" fmla="*/ 183 h 287"/>
              <a:gd name="T94" fmla="*/ 11 w 295"/>
              <a:gd name="T95" fmla="*/ 204 h 287"/>
              <a:gd name="T96" fmla="*/ 21 w 295"/>
              <a:gd name="T97" fmla="*/ 224 h 287"/>
              <a:gd name="T98" fmla="*/ 34 w 295"/>
              <a:gd name="T99" fmla="*/ 243 h 287"/>
              <a:gd name="T100" fmla="*/ 50 w 295"/>
              <a:gd name="T101" fmla="*/ 258 h 287"/>
              <a:gd name="T102" fmla="*/ 67 w 295"/>
              <a:gd name="T103" fmla="*/ 272 h 287"/>
              <a:gd name="T104" fmla="*/ 86 w 295"/>
              <a:gd name="T105" fmla="*/ 282 h 287"/>
              <a:gd name="T106" fmla="*/ 97 w 295"/>
              <a:gd name="T107" fmla="*/ 265 h 287"/>
              <a:gd name="T108" fmla="*/ 88 w 295"/>
              <a:gd name="T109" fmla="*/ 261 h 287"/>
              <a:gd name="T110" fmla="*/ 66 w 295"/>
              <a:gd name="T111" fmla="*/ 246 h 287"/>
              <a:gd name="T112" fmla="*/ 42 w 295"/>
              <a:gd name="T113" fmla="*/ 218 h 287"/>
              <a:gd name="T114" fmla="*/ 29 w 295"/>
              <a:gd name="T115" fmla="*/ 194 h 287"/>
              <a:gd name="T116" fmla="*/ 23 w 295"/>
              <a:gd name="T117" fmla="*/ 177 h 287"/>
              <a:gd name="T118" fmla="*/ 20 w 295"/>
              <a:gd name="T119" fmla="*/ 158 h 287"/>
              <a:gd name="T120" fmla="*/ 20 w 295"/>
              <a:gd name="T121" fmla="*/ 148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95" h="287">
                <a:moveTo>
                  <a:pt x="20" y="148"/>
                </a:moveTo>
                <a:lnTo>
                  <a:pt x="20" y="148"/>
                </a:lnTo>
                <a:lnTo>
                  <a:pt x="21" y="135"/>
                </a:lnTo>
                <a:lnTo>
                  <a:pt x="23" y="123"/>
                </a:lnTo>
                <a:lnTo>
                  <a:pt x="25" y="110"/>
                </a:lnTo>
                <a:lnTo>
                  <a:pt x="30" y="98"/>
                </a:lnTo>
                <a:lnTo>
                  <a:pt x="35" y="87"/>
                </a:lnTo>
                <a:lnTo>
                  <a:pt x="42" y="76"/>
                </a:lnTo>
                <a:lnTo>
                  <a:pt x="50" y="67"/>
                </a:lnTo>
                <a:lnTo>
                  <a:pt x="57" y="58"/>
                </a:lnTo>
                <a:lnTo>
                  <a:pt x="66" y="50"/>
                </a:lnTo>
                <a:lnTo>
                  <a:pt x="76" y="42"/>
                </a:lnTo>
                <a:lnTo>
                  <a:pt x="87" y="35"/>
                </a:lnTo>
                <a:lnTo>
                  <a:pt x="98" y="30"/>
                </a:lnTo>
                <a:lnTo>
                  <a:pt x="110" y="27"/>
                </a:lnTo>
                <a:lnTo>
                  <a:pt x="122" y="23"/>
                </a:lnTo>
                <a:lnTo>
                  <a:pt x="135" y="21"/>
                </a:lnTo>
                <a:lnTo>
                  <a:pt x="148" y="20"/>
                </a:lnTo>
                <a:lnTo>
                  <a:pt x="148" y="20"/>
                </a:lnTo>
                <a:lnTo>
                  <a:pt x="161" y="21"/>
                </a:lnTo>
                <a:lnTo>
                  <a:pt x="173" y="23"/>
                </a:lnTo>
                <a:lnTo>
                  <a:pt x="185" y="27"/>
                </a:lnTo>
                <a:lnTo>
                  <a:pt x="197" y="30"/>
                </a:lnTo>
                <a:lnTo>
                  <a:pt x="208" y="35"/>
                </a:lnTo>
                <a:lnTo>
                  <a:pt x="219" y="42"/>
                </a:lnTo>
                <a:lnTo>
                  <a:pt x="229" y="50"/>
                </a:lnTo>
                <a:lnTo>
                  <a:pt x="238" y="58"/>
                </a:lnTo>
                <a:lnTo>
                  <a:pt x="246" y="67"/>
                </a:lnTo>
                <a:lnTo>
                  <a:pt x="254" y="76"/>
                </a:lnTo>
                <a:lnTo>
                  <a:pt x="260" y="87"/>
                </a:lnTo>
                <a:lnTo>
                  <a:pt x="266" y="98"/>
                </a:lnTo>
                <a:lnTo>
                  <a:pt x="270" y="110"/>
                </a:lnTo>
                <a:lnTo>
                  <a:pt x="272" y="123"/>
                </a:lnTo>
                <a:lnTo>
                  <a:pt x="275" y="135"/>
                </a:lnTo>
                <a:lnTo>
                  <a:pt x="276" y="148"/>
                </a:lnTo>
                <a:lnTo>
                  <a:pt x="276" y="148"/>
                </a:lnTo>
                <a:lnTo>
                  <a:pt x="275" y="163"/>
                </a:lnTo>
                <a:lnTo>
                  <a:pt x="272" y="178"/>
                </a:lnTo>
                <a:lnTo>
                  <a:pt x="268" y="191"/>
                </a:lnTo>
                <a:lnTo>
                  <a:pt x="262" y="204"/>
                </a:lnTo>
                <a:lnTo>
                  <a:pt x="256" y="216"/>
                </a:lnTo>
                <a:lnTo>
                  <a:pt x="247" y="228"/>
                </a:lnTo>
                <a:lnTo>
                  <a:pt x="238" y="238"/>
                </a:lnTo>
                <a:lnTo>
                  <a:pt x="227" y="247"/>
                </a:lnTo>
                <a:lnTo>
                  <a:pt x="227" y="247"/>
                </a:lnTo>
                <a:lnTo>
                  <a:pt x="237" y="253"/>
                </a:lnTo>
                <a:lnTo>
                  <a:pt x="246" y="259"/>
                </a:lnTo>
                <a:lnTo>
                  <a:pt x="246" y="259"/>
                </a:lnTo>
                <a:lnTo>
                  <a:pt x="257" y="248"/>
                </a:lnTo>
                <a:lnTo>
                  <a:pt x="267" y="236"/>
                </a:lnTo>
                <a:lnTo>
                  <a:pt x="275" y="224"/>
                </a:lnTo>
                <a:lnTo>
                  <a:pt x="282" y="210"/>
                </a:lnTo>
                <a:lnTo>
                  <a:pt x="288" y="195"/>
                </a:lnTo>
                <a:lnTo>
                  <a:pt x="292" y="180"/>
                </a:lnTo>
                <a:lnTo>
                  <a:pt x="294" y="164"/>
                </a:lnTo>
                <a:lnTo>
                  <a:pt x="295" y="148"/>
                </a:lnTo>
                <a:lnTo>
                  <a:pt x="295" y="148"/>
                </a:lnTo>
                <a:lnTo>
                  <a:pt x="294" y="132"/>
                </a:lnTo>
                <a:lnTo>
                  <a:pt x="292" y="118"/>
                </a:lnTo>
                <a:lnTo>
                  <a:pt x="289" y="104"/>
                </a:lnTo>
                <a:lnTo>
                  <a:pt x="284" y="91"/>
                </a:lnTo>
                <a:lnTo>
                  <a:pt x="278" y="77"/>
                </a:lnTo>
                <a:lnTo>
                  <a:pt x="270" y="65"/>
                </a:lnTo>
                <a:lnTo>
                  <a:pt x="262" y="54"/>
                </a:lnTo>
                <a:lnTo>
                  <a:pt x="253" y="43"/>
                </a:lnTo>
                <a:lnTo>
                  <a:pt x="241" y="34"/>
                </a:lnTo>
                <a:lnTo>
                  <a:pt x="230" y="26"/>
                </a:lnTo>
                <a:lnTo>
                  <a:pt x="218" y="18"/>
                </a:lnTo>
                <a:lnTo>
                  <a:pt x="205" y="12"/>
                </a:lnTo>
                <a:lnTo>
                  <a:pt x="192" y="7"/>
                </a:lnTo>
                <a:lnTo>
                  <a:pt x="178" y="4"/>
                </a:lnTo>
                <a:lnTo>
                  <a:pt x="163" y="1"/>
                </a:lnTo>
                <a:lnTo>
                  <a:pt x="148" y="0"/>
                </a:lnTo>
                <a:lnTo>
                  <a:pt x="148" y="0"/>
                </a:lnTo>
                <a:lnTo>
                  <a:pt x="132" y="1"/>
                </a:lnTo>
                <a:lnTo>
                  <a:pt x="118" y="4"/>
                </a:lnTo>
                <a:lnTo>
                  <a:pt x="104" y="7"/>
                </a:lnTo>
                <a:lnTo>
                  <a:pt x="90" y="12"/>
                </a:lnTo>
                <a:lnTo>
                  <a:pt x="77" y="18"/>
                </a:lnTo>
                <a:lnTo>
                  <a:pt x="65" y="26"/>
                </a:lnTo>
                <a:lnTo>
                  <a:pt x="54" y="34"/>
                </a:lnTo>
                <a:lnTo>
                  <a:pt x="43" y="43"/>
                </a:lnTo>
                <a:lnTo>
                  <a:pt x="33" y="54"/>
                </a:lnTo>
                <a:lnTo>
                  <a:pt x="25" y="65"/>
                </a:lnTo>
                <a:lnTo>
                  <a:pt x="18" y="77"/>
                </a:lnTo>
                <a:lnTo>
                  <a:pt x="11" y="91"/>
                </a:lnTo>
                <a:lnTo>
                  <a:pt x="7" y="104"/>
                </a:lnTo>
                <a:lnTo>
                  <a:pt x="2" y="118"/>
                </a:lnTo>
                <a:lnTo>
                  <a:pt x="0" y="132"/>
                </a:lnTo>
                <a:lnTo>
                  <a:pt x="0" y="148"/>
                </a:lnTo>
                <a:lnTo>
                  <a:pt x="0" y="148"/>
                </a:lnTo>
                <a:lnTo>
                  <a:pt x="0" y="160"/>
                </a:lnTo>
                <a:lnTo>
                  <a:pt x="1" y="171"/>
                </a:lnTo>
                <a:lnTo>
                  <a:pt x="3" y="183"/>
                </a:lnTo>
                <a:lnTo>
                  <a:pt x="7" y="194"/>
                </a:lnTo>
                <a:lnTo>
                  <a:pt x="11" y="204"/>
                </a:lnTo>
                <a:lnTo>
                  <a:pt x="16" y="215"/>
                </a:lnTo>
                <a:lnTo>
                  <a:pt x="21" y="224"/>
                </a:lnTo>
                <a:lnTo>
                  <a:pt x="27" y="234"/>
                </a:lnTo>
                <a:lnTo>
                  <a:pt x="34" y="243"/>
                </a:lnTo>
                <a:lnTo>
                  <a:pt x="41" y="250"/>
                </a:lnTo>
                <a:lnTo>
                  <a:pt x="50" y="258"/>
                </a:lnTo>
                <a:lnTo>
                  <a:pt x="57" y="266"/>
                </a:lnTo>
                <a:lnTo>
                  <a:pt x="67" y="272"/>
                </a:lnTo>
                <a:lnTo>
                  <a:pt x="76" y="278"/>
                </a:lnTo>
                <a:lnTo>
                  <a:pt x="86" y="282"/>
                </a:lnTo>
                <a:lnTo>
                  <a:pt x="97" y="287"/>
                </a:lnTo>
                <a:lnTo>
                  <a:pt x="97" y="265"/>
                </a:lnTo>
                <a:lnTo>
                  <a:pt x="97" y="265"/>
                </a:lnTo>
                <a:lnTo>
                  <a:pt x="88" y="261"/>
                </a:lnTo>
                <a:lnTo>
                  <a:pt x="81" y="257"/>
                </a:lnTo>
                <a:lnTo>
                  <a:pt x="66" y="246"/>
                </a:lnTo>
                <a:lnTo>
                  <a:pt x="53" y="233"/>
                </a:lnTo>
                <a:lnTo>
                  <a:pt x="42" y="218"/>
                </a:lnTo>
                <a:lnTo>
                  <a:pt x="32" y="203"/>
                </a:lnTo>
                <a:lnTo>
                  <a:pt x="29" y="194"/>
                </a:lnTo>
                <a:lnTo>
                  <a:pt x="25" y="185"/>
                </a:lnTo>
                <a:lnTo>
                  <a:pt x="23" y="177"/>
                </a:lnTo>
                <a:lnTo>
                  <a:pt x="21" y="168"/>
                </a:lnTo>
                <a:lnTo>
                  <a:pt x="20" y="158"/>
                </a:lnTo>
                <a:lnTo>
                  <a:pt x="20" y="148"/>
                </a:lnTo>
                <a:lnTo>
                  <a:pt x="20" y="14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55" name="Freeform 12">
            <a:extLst>
              <a:ext uri="{FF2B5EF4-FFF2-40B4-BE49-F238E27FC236}">
                <a16:creationId xmlns:a16="http://schemas.microsoft.com/office/drawing/2014/main" id="{00000000-0008-0000-0100-000037000000}"/>
              </a:ext>
            </a:extLst>
          </xdr:cNvPr>
          <xdr:cNvSpPr>
            <a:spLocks/>
          </xdr:cNvSpPr>
        </xdr:nvSpPr>
        <xdr:spPr bwMode="auto">
          <a:xfrm>
            <a:off x="514350" y="2546351"/>
            <a:ext cx="495300" cy="695325"/>
          </a:xfrm>
          <a:custGeom>
            <a:avLst/>
            <a:gdLst>
              <a:gd name="T0" fmla="*/ 312 w 312"/>
              <a:gd name="T1" fmla="*/ 212 h 438"/>
              <a:gd name="T2" fmla="*/ 304 w 312"/>
              <a:gd name="T3" fmla="*/ 197 h 438"/>
              <a:gd name="T4" fmla="*/ 289 w 312"/>
              <a:gd name="T5" fmla="*/ 188 h 438"/>
              <a:gd name="T6" fmla="*/ 276 w 312"/>
              <a:gd name="T7" fmla="*/ 189 h 438"/>
              <a:gd name="T8" fmla="*/ 260 w 312"/>
              <a:gd name="T9" fmla="*/ 200 h 438"/>
              <a:gd name="T10" fmla="*/ 259 w 312"/>
              <a:gd name="T11" fmla="*/ 184 h 438"/>
              <a:gd name="T12" fmla="*/ 250 w 312"/>
              <a:gd name="T13" fmla="*/ 166 h 438"/>
              <a:gd name="T14" fmla="*/ 234 w 312"/>
              <a:gd name="T15" fmla="*/ 158 h 438"/>
              <a:gd name="T16" fmla="*/ 219 w 312"/>
              <a:gd name="T17" fmla="*/ 158 h 438"/>
              <a:gd name="T18" fmla="*/ 200 w 312"/>
              <a:gd name="T19" fmla="*/ 174 h 438"/>
              <a:gd name="T20" fmla="*/ 198 w 312"/>
              <a:gd name="T21" fmla="*/ 157 h 438"/>
              <a:gd name="T22" fmla="*/ 190 w 312"/>
              <a:gd name="T23" fmla="*/ 140 h 438"/>
              <a:gd name="T24" fmla="*/ 173 w 312"/>
              <a:gd name="T25" fmla="*/ 131 h 438"/>
              <a:gd name="T26" fmla="*/ 161 w 312"/>
              <a:gd name="T27" fmla="*/ 130 h 438"/>
              <a:gd name="T28" fmla="*/ 148 w 312"/>
              <a:gd name="T29" fmla="*/ 135 h 438"/>
              <a:gd name="T30" fmla="*/ 138 w 312"/>
              <a:gd name="T31" fmla="*/ 146 h 438"/>
              <a:gd name="T32" fmla="*/ 136 w 312"/>
              <a:gd name="T33" fmla="*/ 36 h 438"/>
              <a:gd name="T34" fmla="*/ 130 w 312"/>
              <a:gd name="T35" fmla="*/ 16 h 438"/>
              <a:gd name="T36" fmla="*/ 117 w 312"/>
              <a:gd name="T37" fmla="*/ 3 h 438"/>
              <a:gd name="T38" fmla="*/ 105 w 312"/>
              <a:gd name="T39" fmla="*/ 0 h 438"/>
              <a:gd name="T40" fmla="*/ 87 w 312"/>
              <a:gd name="T41" fmla="*/ 6 h 438"/>
              <a:gd name="T42" fmla="*/ 76 w 312"/>
              <a:gd name="T43" fmla="*/ 23 h 438"/>
              <a:gd name="T44" fmla="*/ 74 w 312"/>
              <a:gd name="T45" fmla="*/ 237 h 438"/>
              <a:gd name="T46" fmla="*/ 63 w 312"/>
              <a:gd name="T47" fmla="*/ 205 h 438"/>
              <a:gd name="T48" fmla="*/ 46 w 312"/>
              <a:gd name="T49" fmla="*/ 178 h 438"/>
              <a:gd name="T50" fmla="*/ 27 w 312"/>
              <a:gd name="T51" fmla="*/ 164 h 438"/>
              <a:gd name="T52" fmla="*/ 13 w 312"/>
              <a:gd name="T53" fmla="*/ 163 h 438"/>
              <a:gd name="T54" fmla="*/ 3 w 312"/>
              <a:gd name="T55" fmla="*/ 169 h 438"/>
              <a:gd name="T56" fmla="*/ 0 w 312"/>
              <a:gd name="T57" fmla="*/ 182 h 438"/>
              <a:gd name="T58" fmla="*/ 7 w 312"/>
              <a:gd name="T59" fmla="*/ 217 h 438"/>
              <a:gd name="T60" fmla="*/ 27 w 312"/>
              <a:gd name="T61" fmla="*/ 290 h 438"/>
              <a:gd name="T62" fmla="*/ 38 w 312"/>
              <a:gd name="T63" fmla="*/ 328 h 438"/>
              <a:gd name="T64" fmla="*/ 57 w 312"/>
              <a:gd name="T65" fmla="*/ 368 h 438"/>
              <a:gd name="T66" fmla="*/ 75 w 312"/>
              <a:gd name="T67" fmla="*/ 392 h 438"/>
              <a:gd name="T68" fmla="*/ 116 w 312"/>
              <a:gd name="T69" fmla="*/ 424 h 438"/>
              <a:gd name="T70" fmla="*/ 164 w 312"/>
              <a:gd name="T71" fmla="*/ 437 h 438"/>
              <a:gd name="T72" fmla="*/ 193 w 312"/>
              <a:gd name="T73" fmla="*/ 438 h 438"/>
              <a:gd name="T74" fmla="*/ 226 w 312"/>
              <a:gd name="T75" fmla="*/ 432 h 438"/>
              <a:gd name="T76" fmla="*/ 259 w 312"/>
              <a:gd name="T77" fmla="*/ 416 h 438"/>
              <a:gd name="T78" fmla="*/ 287 w 312"/>
              <a:gd name="T79" fmla="*/ 391 h 438"/>
              <a:gd name="T80" fmla="*/ 305 w 312"/>
              <a:gd name="T81" fmla="*/ 353 h 438"/>
              <a:gd name="T82" fmla="*/ 312 w 312"/>
              <a:gd name="T83" fmla="*/ 303 h 438"/>
              <a:gd name="T84" fmla="*/ 312 w 312"/>
              <a:gd name="T85" fmla="*/ 301 h 4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12" h="438">
                <a:moveTo>
                  <a:pt x="312" y="219"/>
                </a:moveTo>
                <a:lnTo>
                  <a:pt x="312" y="219"/>
                </a:lnTo>
                <a:lnTo>
                  <a:pt x="312" y="212"/>
                </a:lnTo>
                <a:lnTo>
                  <a:pt x="310" y="207"/>
                </a:lnTo>
                <a:lnTo>
                  <a:pt x="308" y="201"/>
                </a:lnTo>
                <a:lnTo>
                  <a:pt x="304" y="197"/>
                </a:lnTo>
                <a:lnTo>
                  <a:pt x="300" y="194"/>
                </a:lnTo>
                <a:lnTo>
                  <a:pt x="295" y="190"/>
                </a:lnTo>
                <a:lnTo>
                  <a:pt x="289" y="188"/>
                </a:lnTo>
                <a:lnTo>
                  <a:pt x="283" y="188"/>
                </a:lnTo>
                <a:lnTo>
                  <a:pt x="283" y="188"/>
                </a:lnTo>
                <a:lnTo>
                  <a:pt x="276" y="189"/>
                </a:lnTo>
                <a:lnTo>
                  <a:pt x="270" y="191"/>
                </a:lnTo>
                <a:lnTo>
                  <a:pt x="265" y="196"/>
                </a:lnTo>
                <a:lnTo>
                  <a:pt x="260" y="200"/>
                </a:lnTo>
                <a:lnTo>
                  <a:pt x="260" y="190"/>
                </a:lnTo>
                <a:lnTo>
                  <a:pt x="260" y="190"/>
                </a:lnTo>
                <a:lnTo>
                  <a:pt x="259" y="184"/>
                </a:lnTo>
                <a:lnTo>
                  <a:pt x="257" y="177"/>
                </a:lnTo>
                <a:lnTo>
                  <a:pt x="255" y="172"/>
                </a:lnTo>
                <a:lnTo>
                  <a:pt x="250" y="166"/>
                </a:lnTo>
                <a:lnTo>
                  <a:pt x="246" y="163"/>
                </a:lnTo>
                <a:lnTo>
                  <a:pt x="240" y="159"/>
                </a:lnTo>
                <a:lnTo>
                  <a:pt x="234" y="158"/>
                </a:lnTo>
                <a:lnTo>
                  <a:pt x="227" y="157"/>
                </a:lnTo>
                <a:lnTo>
                  <a:pt x="227" y="157"/>
                </a:lnTo>
                <a:lnTo>
                  <a:pt x="219" y="158"/>
                </a:lnTo>
                <a:lnTo>
                  <a:pt x="212" y="162"/>
                </a:lnTo>
                <a:lnTo>
                  <a:pt x="205" y="167"/>
                </a:lnTo>
                <a:lnTo>
                  <a:pt x="200" y="174"/>
                </a:lnTo>
                <a:lnTo>
                  <a:pt x="200" y="164"/>
                </a:lnTo>
                <a:lnTo>
                  <a:pt x="200" y="164"/>
                </a:lnTo>
                <a:lnTo>
                  <a:pt x="198" y="157"/>
                </a:lnTo>
                <a:lnTo>
                  <a:pt x="197" y="151"/>
                </a:lnTo>
                <a:lnTo>
                  <a:pt x="194" y="144"/>
                </a:lnTo>
                <a:lnTo>
                  <a:pt x="190" y="140"/>
                </a:lnTo>
                <a:lnTo>
                  <a:pt x="185" y="135"/>
                </a:lnTo>
                <a:lnTo>
                  <a:pt x="180" y="132"/>
                </a:lnTo>
                <a:lnTo>
                  <a:pt x="173" y="131"/>
                </a:lnTo>
                <a:lnTo>
                  <a:pt x="167" y="130"/>
                </a:lnTo>
                <a:lnTo>
                  <a:pt x="167" y="130"/>
                </a:lnTo>
                <a:lnTo>
                  <a:pt x="161" y="130"/>
                </a:lnTo>
                <a:lnTo>
                  <a:pt x="157" y="131"/>
                </a:lnTo>
                <a:lnTo>
                  <a:pt x="152" y="133"/>
                </a:lnTo>
                <a:lnTo>
                  <a:pt x="148" y="135"/>
                </a:lnTo>
                <a:lnTo>
                  <a:pt x="143" y="139"/>
                </a:lnTo>
                <a:lnTo>
                  <a:pt x="140" y="142"/>
                </a:lnTo>
                <a:lnTo>
                  <a:pt x="138" y="146"/>
                </a:lnTo>
                <a:lnTo>
                  <a:pt x="136" y="151"/>
                </a:lnTo>
                <a:lnTo>
                  <a:pt x="136" y="36"/>
                </a:lnTo>
                <a:lnTo>
                  <a:pt x="136" y="36"/>
                </a:lnTo>
                <a:lnTo>
                  <a:pt x="135" y="29"/>
                </a:lnTo>
                <a:lnTo>
                  <a:pt x="133" y="23"/>
                </a:lnTo>
                <a:lnTo>
                  <a:pt x="130" y="16"/>
                </a:lnTo>
                <a:lnTo>
                  <a:pt x="127" y="11"/>
                </a:lnTo>
                <a:lnTo>
                  <a:pt x="122" y="6"/>
                </a:lnTo>
                <a:lnTo>
                  <a:pt x="117" y="3"/>
                </a:lnTo>
                <a:lnTo>
                  <a:pt x="111" y="1"/>
                </a:lnTo>
                <a:lnTo>
                  <a:pt x="105" y="0"/>
                </a:lnTo>
                <a:lnTo>
                  <a:pt x="105" y="0"/>
                </a:lnTo>
                <a:lnTo>
                  <a:pt x="98" y="1"/>
                </a:lnTo>
                <a:lnTo>
                  <a:pt x="93" y="3"/>
                </a:lnTo>
                <a:lnTo>
                  <a:pt x="87" y="6"/>
                </a:lnTo>
                <a:lnTo>
                  <a:pt x="83" y="11"/>
                </a:lnTo>
                <a:lnTo>
                  <a:pt x="79" y="16"/>
                </a:lnTo>
                <a:lnTo>
                  <a:pt x="76" y="23"/>
                </a:lnTo>
                <a:lnTo>
                  <a:pt x="75" y="29"/>
                </a:lnTo>
                <a:lnTo>
                  <a:pt x="74" y="36"/>
                </a:lnTo>
                <a:lnTo>
                  <a:pt x="74" y="237"/>
                </a:lnTo>
                <a:lnTo>
                  <a:pt x="74" y="237"/>
                </a:lnTo>
                <a:lnTo>
                  <a:pt x="63" y="205"/>
                </a:lnTo>
                <a:lnTo>
                  <a:pt x="63" y="205"/>
                </a:lnTo>
                <a:lnTo>
                  <a:pt x="58" y="195"/>
                </a:lnTo>
                <a:lnTo>
                  <a:pt x="53" y="186"/>
                </a:lnTo>
                <a:lnTo>
                  <a:pt x="46" y="178"/>
                </a:lnTo>
                <a:lnTo>
                  <a:pt x="41" y="172"/>
                </a:lnTo>
                <a:lnTo>
                  <a:pt x="33" y="167"/>
                </a:lnTo>
                <a:lnTo>
                  <a:pt x="27" y="164"/>
                </a:lnTo>
                <a:lnTo>
                  <a:pt x="20" y="163"/>
                </a:lnTo>
                <a:lnTo>
                  <a:pt x="13" y="163"/>
                </a:lnTo>
                <a:lnTo>
                  <a:pt x="13" y="163"/>
                </a:lnTo>
                <a:lnTo>
                  <a:pt x="9" y="164"/>
                </a:lnTo>
                <a:lnTo>
                  <a:pt x="6" y="166"/>
                </a:lnTo>
                <a:lnTo>
                  <a:pt x="3" y="169"/>
                </a:lnTo>
                <a:lnTo>
                  <a:pt x="1" y="173"/>
                </a:lnTo>
                <a:lnTo>
                  <a:pt x="0" y="177"/>
                </a:lnTo>
                <a:lnTo>
                  <a:pt x="0" y="182"/>
                </a:lnTo>
                <a:lnTo>
                  <a:pt x="1" y="193"/>
                </a:lnTo>
                <a:lnTo>
                  <a:pt x="3" y="204"/>
                </a:lnTo>
                <a:lnTo>
                  <a:pt x="7" y="217"/>
                </a:lnTo>
                <a:lnTo>
                  <a:pt x="13" y="241"/>
                </a:lnTo>
                <a:lnTo>
                  <a:pt x="13" y="241"/>
                </a:lnTo>
                <a:lnTo>
                  <a:pt x="27" y="290"/>
                </a:lnTo>
                <a:lnTo>
                  <a:pt x="33" y="313"/>
                </a:lnTo>
                <a:lnTo>
                  <a:pt x="38" y="328"/>
                </a:lnTo>
                <a:lnTo>
                  <a:pt x="38" y="328"/>
                </a:lnTo>
                <a:lnTo>
                  <a:pt x="44" y="342"/>
                </a:lnTo>
                <a:lnTo>
                  <a:pt x="51" y="356"/>
                </a:lnTo>
                <a:lnTo>
                  <a:pt x="57" y="368"/>
                </a:lnTo>
                <a:lnTo>
                  <a:pt x="64" y="378"/>
                </a:lnTo>
                <a:lnTo>
                  <a:pt x="64" y="378"/>
                </a:lnTo>
                <a:lnTo>
                  <a:pt x="75" y="392"/>
                </a:lnTo>
                <a:lnTo>
                  <a:pt x="87" y="405"/>
                </a:lnTo>
                <a:lnTo>
                  <a:pt x="101" y="415"/>
                </a:lnTo>
                <a:lnTo>
                  <a:pt x="116" y="424"/>
                </a:lnTo>
                <a:lnTo>
                  <a:pt x="131" y="431"/>
                </a:lnTo>
                <a:lnTo>
                  <a:pt x="148" y="435"/>
                </a:lnTo>
                <a:lnTo>
                  <a:pt x="164" y="437"/>
                </a:lnTo>
                <a:lnTo>
                  <a:pt x="182" y="438"/>
                </a:lnTo>
                <a:lnTo>
                  <a:pt x="182" y="438"/>
                </a:lnTo>
                <a:lnTo>
                  <a:pt x="193" y="438"/>
                </a:lnTo>
                <a:lnTo>
                  <a:pt x="204" y="437"/>
                </a:lnTo>
                <a:lnTo>
                  <a:pt x="215" y="435"/>
                </a:lnTo>
                <a:lnTo>
                  <a:pt x="226" y="432"/>
                </a:lnTo>
                <a:lnTo>
                  <a:pt x="237" y="427"/>
                </a:lnTo>
                <a:lnTo>
                  <a:pt x="248" y="422"/>
                </a:lnTo>
                <a:lnTo>
                  <a:pt x="259" y="416"/>
                </a:lnTo>
                <a:lnTo>
                  <a:pt x="269" y="409"/>
                </a:lnTo>
                <a:lnTo>
                  <a:pt x="278" y="400"/>
                </a:lnTo>
                <a:lnTo>
                  <a:pt x="287" y="391"/>
                </a:lnTo>
                <a:lnTo>
                  <a:pt x="293" y="380"/>
                </a:lnTo>
                <a:lnTo>
                  <a:pt x="300" y="367"/>
                </a:lnTo>
                <a:lnTo>
                  <a:pt x="305" y="353"/>
                </a:lnTo>
                <a:lnTo>
                  <a:pt x="309" y="338"/>
                </a:lnTo>
                <a:lnTo>
                  <a:pt x="311" y="322"/>
                </a:lnTo>
                <a:lnTo>
                  <a:pt x="312" y="303"/>
                </a:lnTo>
                <a:lnTo>
                  <a:pt x="312" y="303"/>
                </a:lnTo>
                <a:lnTo>
                  <a:pt x="312" y="303"/>
                </a:lnTo>
                <a:lnTo>
                  <a:pt x="312" y="301"/>
                </a:lnTo>
                <a:lnTo>
                  <a:pt x="312" y="2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editAs="oneCell">
    <xdr:from>
      <xdr:col>0</xdr:col>
      <xdr:colOff>72571</xdr:colOff>
      <xdr:row>0</xdr:row>
      <xdr:rowOff>126999</xdr:rowOff>
    </xdr:from>
    <xdr:to>
      <xdr:col>3</xdr:col>
      <xdr:colOff>1370111</xdr:colOff>
      <xdr:row>0</xdr:row>
      <xdr:rowOff>444499</xdr:rowOff>
    </xdr:to>
    <xdr:pic>
      <xdr:nvPicPr>
        <xdr:cNvPr id="8" name="Imag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8"/>
        <a:stretch>
          <a:fillRect/>
        </a:stretch>
      </xdr:blipFill>
      <xdr:spPr>
        <a:xfrm>
          <a:off x="72571" y="126999"/>
          <a:ext cx="2023254" cy="317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538787</xdr:colOff>
      <xdr:row>0</xdr:row>
      <xdr:rowOff>105834</xdr:rowOff>
    </xdr:from>
    <xdr:to>
      <xdr:col>8</xdr:col>
      <xdr:colOff>813107</xdr:colOff>
      <xdr:row>0</xdr:row>
      <xdr:rowOff>489882</xdr:rowOff>
    </xdr:to>
    <xdr:grpSp>
      <xdr:nvGrpSpPr>
        <xdr:cNvPr id="6" name="Group 31">
          <a:hlinkClick xmlns:r="http://schemas.openxmlformats.org/officeDocument/2006/relationships" r:id="rId1"/>
          <a:extLst>
            <a:ext uri="{FF2B5EF4-FFF2-40B4-BE49-F238E27FC236}">
              <a16:creationId xmlns:a16="http://schemas.microsoft.com/office/drawing/2014/main" id="{00000000-0008-0000-0A00-000006000000}"/>
            </a:ext>
          </a:extLst>
        </xdr:cNvPr>
        <xdr:cNvGrpSpPr/>
      </xdr:nvGrpSpPr>
      <xdr:grpSpPr>
        <a:xfrm>
          <a:off x="14178587" y="105834"/>
          <a:ext cx="274320" cy="384048"/>
          <a:chOff x="446088" y="2332038"/>
          <a:chExt cx="563562" cy="909638"/>
        </a:xfrm>
        <a:solidFill>
          <a:schemeClr val="bg1"/>
        </a:solidFill>
      </xdr:grpSpPr>
      <xdr:sp macro="" textlink="">
        <xdr:nvSpPr>
          <xdr:cNvPr id="7" name="Freeform 10">
            <a:extLst>
              <a:ext uri="{FF2B5EF4-FFF2-40B4-BE49-F238E27FC236}">
                <a16:creationId xmlns:a16="http://schemas.microsoft.com/office/drawing/2014/main" id="{00000000-0008-0000-0A00-000007000000}"/>
              </a:ext>
            </a:extLst>
          </xdr:cNvPr>
          <xdr:cNvSpPr>
            <a:spLocks/>
          </xdr:cNvSpPr>
        </xdr:nvSpPr>
        <xdr:spPr bwMode="auto">
          <a:xfrm>
            <a:off x="561975" y="2447926"/>
            <a:ext cx="238125" cy="206375"/>
          </a:xfrm>
          <a:custGeom>
            <a:avLst/>
            <a:gdLst>
              <a:gd name="T0" fmla="*/ 24 w 150"/>
              <a:gd name="T1" fmla="*/ 95 h 130"/>
              <a:gd name="T2" fmla="*/ 21 w 150"/>
              <a:gd name="T3" fmla="*/ 75 h 130"/>
              <a:gd name="T4" fmla="*/ 22 w 150"/>
              <a:gd name="T5" fmla="*/ 64 h 130"/>
              <a:gd name="T6" fmla="*/ 30 w 150"/>
              <a:gd name="T7" fmla="*/ 45 h 130"/>
              <a:gd name="T8" fmla="*/ 44 w 150"/>
              <a:gd name="T9" fmla="*/ 30 h 130"/>
              <a:gd name="T10" fmla="*/ 64 w 150"/>
              <a:gd name="T11" fmla="*/ 22 h 130"/>
              <a:gd name="T12" fmla="*/ 75 w 150"/>
              <a:gd name="T13" fmla="*/ 21 h 130"/>
              <a:gd name="T14" fmla="*/ 96 w 150"/>
              <a:gd name="T15" fmla="*/ 25 h 130"/>
              <a:gd name="T16" fmla="*/ 113 w 150"/>
              <a:gd name="T17" fmla="*/ 36 h 130"/>
              <a:gd name="T18" fmla="*/ 125 w 150"/>
              <a:gd name="T19" fmla="*/ 54 h 130"/>
              <a:gd name="T20" fmla="*/ 129 w 150"/>
              <a:gd name="T21" fmla="*/ 75 h 130"/>
              <a:gd name="T22" fmla="*/ 129 w 150"/>
              <a:gd name="T23" fmla="*/ 85 h 130"/>
              <a:gd name="T24" fmla="*/ 125 w 150"/>
              <a:gd name="T25" fmla="*/ 95 h 130"/>
              <a:gd name="T26" fmla="*/ 125 w 150"/>
              <a:gd name="T27" fmla="*/ 130 h 130"/>
              <a:gd name="T28" fmla="*/ 131 w 150"/>
              <a:gd name="T29" fmla="*/ 124 h 130"/>
              <a:gd name="T30" fmla="*/ 140 w 150"/>
              <a:gd name="T31" fmla="*/ 112 h 130"/>
              <a:gd name="T32" fmla="*/ 145 w 150"/>
              <a:gd name="T33" fmla="*/ 98 h 130"/>
              <a:gd name="T34" fmla="*/ 149 w 150"/>
              <a:gd name="T35" fmla="*/ 83 h 130"/>
              <a:gd name="T36" fmla="*/ 150 w 150"/>
              <a:gd name="T37" fmla="*/ 75 h 130"/>
              <a:gd name="T38" fmla="*/ 148 w 150"/>
              <a:gd name="T39" fmla="*/ 61 h 130"/>
              <a:gd name="T40" fmla="*/ 143 w 150"/>
              <a:gd name="T41" fmla="*/ 46 h 130"/>
              <a:gd name="T42" fmla="*/ 137 w 150"/>
              <a:gd name="T43" fmla="*/ 33 h 130"/>
              <a:gd name="T44" fmla="*/ 128 w 150"/>
              <a:gd name="T45" fmla="*/ 22 h 130"/>
              <a:gd name="T46" fmla="*/ 117 w 150"/>
              <a:gd name="T47" fmla="*/ 13 h 130"/>
              <a:gd name="T48" fmla="*/ 103 w 150"/>
              <a:gd name="T49" fmla="*/ 7 h 130"/>
              <a:gd name="T50" fmla="*/ 90 w 150"/>
              <a:gd name="T51" fmla="*/ 2 h 130"/>
              <a:gd name="T52" fmla="*/ 75 w 150"/>
              <a:gd name="T53" fmla="*/ 0 h 130"/>
              <a:gd name="T54" fmla="*/ 67 w 150"/>
              <a:gd name="T55" fmla="*/ 1 h 130"/>
              <a:gd name="T56" fmla="*/ 53 w 150"/>
              <a:gd name="T57" fmla="*/ 3 h 130"/>
              <a:gd name="T58" fmla="*/ 40 w 150"/>
              <a:gd name="T59" fmla="*/ 10 h 130"/>
              <a:gd name="T60" fmla="*/ 27 w 150"/>
              <a:gd name="T61" fmla="*/ 18 h 130"/>
              <a:gd name="T62" fmla="*/ 17 w 150"/>
              <a:gd name="T63" fmla="*/ 27 h 130"/>
              <a:gd name="T64" fmla="*/ 9 w 150"/>
              <a:gd name="T65" fmla="*/ 40 h 130"/>
              <a:gd name="T66" fmla="*/ 3 w 150"/>
              <a:gd name="T67" fmla="*/ 53 h 130"/>
              <a:gd name="T68" fmla="*/ 0 w 150"/>
              <a:gd name="T69" fmla="*/ 67 h 130"/>
              <a:gd name="T70" fmla="*/ 0 w 150"/>
              <a:gd name="T71" fmla="*/ 75 h 130"/>
              <a:gd name="T72" fmla="*/ 2 w 150"/>
              <a:gd name="T73" fmla="*/ 90 h 130"/>
              <a:gd name="T74" fmla="*/ 6 w 150"/>
              <a:gd name="T75" fmla="*/ 106 h 130"/>
              <a:gd name="T76" fmla="*/ 14 w 150"/>
              <a:gd name="T77" fmla="*/ 119 h 130"/>
              <a:gd name="T78" fmla="*/ 24 w 150"/>
              <a:gd name="T79" fmla="*/ 130 h 130"/>
              <a:gd name="T80" fmla="*/ 24 w 150"/>
              <a:gd name="T81" fmla="*/ 98 h 130"/>
              <a:gd name="T82" fmla="*/ 24 w 150"/>
              <a:gd name="T83" fmla="*/ 95 h 1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Lst>
            <a:rect l="0" t="0" r="r" b="b"/>
            <a:pathLst>
              <a:path w="150" h="130">
                <a:moveTo>
                  <a:pt x="24" y="95"/>
                </a:moveTo>
                <a:lnTo>
                  <a:pt x="24" y="95"/>
                </a:lnTo>
                <a:lnTo>
                  <a:pt x="21" y="85"/>
                </a:lnTo>
                <a:lnTo>
                  <a:pt x="21" y="75"/>
                </a:lnTo>
                <a:lnTo>
                  <a:pt x="21" y="75"/>
                </a:lnTo>
                <a:lnTo>
                  <a:pt x="22" y="64"/>
                </a:lnTo>
                <a:lnTo>
                  <a:pt x="24" y="54"/>
                </a:lnTo>
                <a:lnTo>
                  <a:pt x="30" y="45"/>
                </a:lnTo>
                <a:lnTo>
                  <a:pt x="36" y="36"/>
                </a:lnTo>
                <a:lnTo>
                  <a:pt x="44" y="30"/>
                </a:lnTo>
                <a:lnTo>
                  <a:pt x="54" y="25"/>
                </a:lnTo>
                <a:lnTo>
                  <a:pt x="64" y="22"/>
                </a:lnTo>
                <a:lnTo>
                  <a:pt x="75" y="21"/>
                </a:lnTo>
                <a:lnTo>
                  <a:pt x="75" y="21"/>
                </a:lnTo>
                <a:lnTo>
                  <a:pt x="86" y="22"/>
                </a:lnTo>
                <a:lnTo>
                  <a:pt x="96" y="25"/>
                </a:lnTo>
                <a:lnTo>
                  <a:pt x="106" y="30"/>
                </a:lnTo>
                <a:lnTo>
                  <a:pt x="113" y="36"/>
                </a:lnTo>
                <a:lnTo>
                  <a:pt x="120" y="45"/>
                </a:lnTo>
                <a:lnTo>
                  <a:pt x="125" y="54"/>
                </a:lnTo>
                <a:lnTo>
                  <a:pt x="128" y="64"/>
                </a:lnTo>
                <a:lnTo>
                  <a:pt x="129" y="75"/>
                </a:lnTo>
                <a:lnTo>
                  <a:pt x="129" y="75"/>
                </a:lnTo>
                <a:lnTo>
                  <a:pt x="129" y="85"/>
                </a:lnTo>
                <a:lnTo>
                  <a:pt x="125" y="95"/>
                </a:lnTo>
                <a:lnTo>
                  <a:pt x="125" y="95"/>
                </a:lnTo>
                <a:lnTo>
                  <a:pt x="125" y="98"/>
                </a:lnTo>
                <a:lnTo>
                  <a:pt x="125" y="130"/>
                </a:lnTo>
                <a:lnTo>
                  <a:pt x="125" y="130"/>
                </a:lnTo>
                <a:lnTo>
                  <a:pt x="131" y="124"/>
                </a:lnTo>
                <a:lnTo>
                  <a:pt x="135" y="119"/>
                </a:lnTo>
                <a:lnTo>
                  <a:pt x="140" y="112"/>
                </a:lnTo>
                <a:lnTo>
                  <a:pt x="143" y="106"/>
                </a:lnTo>
                <a:lnTo>
                  <a:pt x="145" y="98"/>
                </a:lnTo>
                <a:lnTo>
                  <a:pt x="148" y="90"/>
                </a:lnTo>
                <a:lnTo>
                  <a:pt x="149" y="83"/>
                </a:lnTo>
                <a:lnTo>
                  <a:pt x="150" y="75"/>
                </a:lnTo>
                <a:lnTo>
                  <a:pt x="150" y="75"/>
                </a:lnTo>
                <a:lnTo>
                  <a:pt x="149" y="67"/>
                </a:lnTo>
                <a:lnTo>
                  <a:pt x="148" y="61"/>
                </a:lnTo>
                <a:lnTo>
                  <a:pt x="146" y="53"/>
                </a:lnTo>
                <a:lnTo>
                  <a:pt x="143" y="46"/>
                </a:lnTo>
                <a:lnTo>
                  <a:pt x="141" y="40"/>
                </a:lnTo>
                <a:lnTo>
                  <a:pt x="137" y="33"/>
                </a:lnTo>
                <a:lnTo>
                  <a:pt x="132" y="27"/>
                </a:lnTo>
                <a:lnTo>
                  <a:pt x="128" y="22"/>
                </a:lnTo>
                <a:lnTo>
                  <a:pt x="122" y="18"/>
                </a:lnTo>
                <a:lnTo>
                  <a:pt x="117" y="13"/>
                </a:lnTo>
                <a:lnTo>
                  <a:pt x="110" y="10"/>
                </a:lnTo>
                <a:lnTo>
                  <a:pt x="103" y="7"/>
                </a:lnTo>
                <a:lnTo>
                  <a:pt x="97" y="3"/>
                </a:lnTo>
                <a:lnTo>
                  <a:pt x="90" y="2"/>
                </a:lnTo>
                <a:lnTo>
                  <a:pt x="83" y="1"/>
                </a:lnTo>
                <a:lnTo>
                  <a:pt x="75" y="0"/>
                </a:lnTo>
                <a:lnTo>
                  <a:pt x="75" y="0"/>
                </a:lnTo>
                <a:lnTo>
                  <a:pt x="67" y="1"/>
                </a:lnTo>
                <a:lnTo>
                  <a:pt x="59" y="2"/>
                </a:lnTo>
                <a:lnTo>
                  <a:pt x="53" y="3"/>
                </a:lnTo>
                <a:lnTo>
                  <a:pt x="46" y="7"/>
                </a:lnTo>
                <a:lnTo>
                  <a:pt x="40" y="10"/>
                </a:lnTo>
                <a:lnTo>
                  <a:pt x="33" y="13"/>
                </a:lnTo>
                <a:lnTo>
                  <a:pt x="27" y="18"/>
                </a:lnTo>
                <a:lnTo>
                  <a:pt x="22" y="22"/>
                </a:lnTo>
                <a:lnTo>
                  <a:pt x="17" y="27"/>
                </a:lnTo>
                <a:lnTo>
                  <a:pt x="13" y="33"/>
                </a:lnTo>
                <a:lnTo>
                  <a:pt x="9" y="40"/>
                </a:lnTo>
                <a:lnTo>
                  <a:pt x="5" y="46"/>
                </a:lnTo>
                <a:lnTo>
                  <a:pt x="3" y="53"/>
                </a:lnTo>
                <a:lnTo>
                  <a:pt x="2" y="61"/>
                </a:lnTo>
                <a:lnTo>
                  <a:pt x="0" y="67"/>
                </a:lnTo>
                <a:lnTo>
                  <a:pt x="0" y="75"/>
                </a:lnTo>
                <a:lnTo>
                  <a:pt x="0" y="75"/>
                </a:lnTo>
                <a:lnTo>
                  <a:pt x="1" y="83"/>
                </a:lnTo>
                <a:lnTo>
                  <a:pt x="2" y="90"/>
                </a:lnTo>
                <a:lnTo>
                  <a:pt x="3" y="98"/>
                </a:lnTo>
                <a:lnTo>
                  <a:pt x="6" y="106"/>
                </a:lnTo>
                <a:lnTo>
                  <a:pt x="10" y="112"/>
                </a:lnTo>
                <a:lnTo>
                  <a:pt x="14" y="119"/>
                </a:lnTo>
                <a:lnTo>
                  <a:pt x="19" y="124"/>
                </a:lnTo>
                <a:lnTo>
                  <a:pt x="24" y="130"/>
                </a:lnTo>
                <a:lnTo>
                  <a:pt x="24" y="98"/>
                </a:lnTo>
                <a:lnTo>
                  <a:pt x="24" y="98"/>
                </a:lnTo>
                <a:lnTo>
                  <a:pt x="24" y="95"/>
                </a:lnTo>
                <a:lnTo>
                  <a:pt x="24" y="9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11">
            <a:extLst>
              <a:ext uri="{FF2B5EF4-FFF2-40B4-BE49-F238E27FC236}">
                <a16:creationId xmlns:a16="http://schemas.microsoft.com/office/drawing/2014/main" id="{00000000-0008-0000-0A00-000008000000}"/>
              </a:ext>
            </a:extLst>
          </xdr:cNvPr>
          <xdr:cNvSpPr>
            <a:spLocks/>
          </xdr:cNvSpPr>
        </xdr:nvSpPr>
        <xdr:spPr bwMode="auto">
          <a:xfrm>
            <a:off x="446088" y="2332038"/>
            <a:ext cx="468313" cy="455613"/>
          </a:xfrm>
          <a:custGeom>
            <a:avLst/>
            <a:gdLst>
              <a:gd name="T0" fmla="*/ 20 w 295"/>
              <a:gd name="T1" fmla="*/ 148 h 287"/>
              <a:gd name="T2" fmla="*/ 23 w 295"/>
              <a:gd name="T3" fmla="*/ 123 h 287"/>
              <a:gd name="T4" fmla="*/ 30 w 295"/>
              <a:gd name="T5" fmla="*/ 98 h 287"/>
              <a:gd name="T6" fmla="*/ 42 w 295"/>
              <a:gd name="T7" fmla="*/ 76 h 287"/>
              <a:gd name="T8" fmla="*/ 57 w 295"/>
              <a:gd name="T9" fmla="*/ 58 h 287"/>
              <a:gd name="T10" fmla="*/ 76 w 295"/>
              <a:gd name="T11" fmla="*/ 42 h 287"/>
              <a:gd name="T12" fmla="*/ 98 w 295"/>
              <a:gd name="T13" fmla="*/ 30 h 287"/>
              <a:gd name="T14" fmla="*/ 122 w 295"/>
              <a:gd name="T15" fmla="*/ 23 h 287"/>
              <a:gd name="T16" fmla="*/ 148 w 295"/>
              <a:gd name="T17" fmla="*/ 20 h 287"/>
              <a:gd name="T18" fmla="*/ 161 w 295"/>
              <a:gd name="T19" fmla="*/ 21 h 287"/>
              <a:gd name="T20" fmla="*/ 185 w 295"/>
              <a:gd name="T21" fmla="*/ 27 h 287"/>
              <a:gd name="T22" fmla="*/ 208 w 295"/>
              <a:gd name="T23" fmla="*/ 35 h 287"/>
              <a:gd name="T24" fmla="*/ 229 w 295"/>
              <a:gd name="T25" fmla="*/ 50 h 287"/>
              <a:gd name="T26" fmla="*/ 246 w 295"/>
              <a:gd name="T27" fmla="*/ 67 h 287"/>
              <a:gd name="T28" fmla="*/ 260 w 295"/>
              <a:gd name="T29" fmla="*/ 87 h 287"/>
              <a:gd name="T30" fmla="*/ 270 w 295"/>
              <a:gd name="T31" fmla="*/ 110 h 287"/>
              <a:gd name="T32" fmla="*/ 275 w 295"/>
              <a:gd name="T33" fmla="*/ 135 h 287"/>
              <a:gd name="T34" fmla="*/ 276 w 295"/>
              <a:gd name="T35" fmla="*/ 148 h 287"/>
              <a:gd name="T36" fmla="*/ 272 w 295"/>
              <a:gd name="T37" fmla="*/ 178 h 287"/>
              <a:gd name="T38" fmla="*/ 262 w 295"/>
              <a:gd name="T39" fmla="*/ 204 h 287"/>
              <a:gd name="T40" fmla="*/ 247 w 295"/>
              <a:gd name="T41" fmla="*/ 228 h 287"/>
              <a:gd name="T42" fmla="*/ 227 w 295"/>
              <a:gd name="T43" fmla="*/ 247 h 287"/>
              <a:gd name="T44" fmla="*/ 237 w 295"/>
              <a:gd name="T45" fmla="*/ 253 h 287"/>
              <a:gd name="T46" fmla="*/ 246 w 295"/>
              <a:gd name="T47" fmla="*/ 259 h 287"/>
              <a:gd name="T48" fmla="*/ 267 w 295"/>
              <a:gd name="T49" fmla="*/ 236 h 287"/>
              <a:gd name="T50" fmla="*/ 282 w 295"/>
              <a:gd name="T51" fmla="*/ 210 h 287"/>
              <a:gd name="T52" fmla="*/ 292 w 295"/>
              <a:gd name="T53" fmla="*/ 180 h 287"/>
              <a:gd name="T54" fmla="*/ 295 w 295"/>
              <a:gd name="T55" fmla="*/ 148 h 287"/>
              <a:gd name="T56" fmla="*/ 294 w 295"/>
              <a:gd name="T57" fmla="*/ 132 h 287"/>
              <a:gd name="T58" fmla="*/ 289 w 295"/>
              <a:gd name="T59" fmla="*/ 104 h 287"/>
              <a:gd name="T60" fmla="*/ 278 w 295"/>
              <a:gd name="T61" fmla="*/ 77 h 287"/>
              <a:gd name="T62" fmla="*/ 262 w 295"/>
              <a:gd name="T63" fmla="*/ 54 h 287"/>
              <a:gd name="T64" fmla="*/ 241 w 295"/>
              <a:gd name="T65" fmla="*/ 34 h 287"/>
              <a:gd name="T66" fmla="*/ 218 w 295"/>
              <a:gd name="T67" fmla="*/ 18 h 287"/>
              <a:gd name="T68" fmla="*/ 192 w 295"/>
              <a:gd name="T69" fmla="*/ 7 h 287"/>
              <a:gd name="T70" fmla="*/ 163 w 295"/>
              <a:gd name="T71" fmla="*/ 1 h 287"/>
              <a:gd name="T72" fmla="*/ 148 w 295"/>
              <a:gd name="T73" fmla="*/ 0 h 287"/>
              <a:gd name="T74" fmla="*/ 118 w 295"/>
              <a:gd name="T75" fmla="*/ 4 h 287"/>
              <a:gd name="T76" fmla="*/ 90 w 295"/>
              <a:gd name="T77" fmla="*/ 12 h 287"/>
              <a:gd name="T78" fmla="*/ 65 w 295"/>
              <a:gd name="T79" fmla="*/ 26 h 287"/>
              <a:gd name="T80" fmla="*/ 43 w 295"/>
              <a:gd name="T81" fmla="*/ 43 h 287"/>
              <a:gd name="T82" fmla="*/ 25 w 295"/>
              <a:gd name="T83" fmla="*/ 65 h 287"/>
              <a:gd name="T84" fmla="*/ 11 w 295"/>
              <a:gd name="T85" fmla="*/ 91 h 287"/>
              <a:gd name="T86" fmla="*/ 2 w 295"/>
              <a:gd name="T87" fmla="*/ 118 h 287"/>
              <a:gd name="T88" fmla="*/ 0 w 295"/>
              <a:gd name="T89" fmla="*/ 148 h 287"/>
              <a:gd name="T90" fmla="*/ 0 w 295"/>
              <a:gd name="T91" fmla="*/ 160 h 287"/>
              <a:gd name="T92" fmla="*/ 3 w 295"/>
              <a:gd name="T93" fmla="*/ 183 h 287"/>
              <a:gd name="T94" fmla="*/ 11 w 295"/>
              <a:gd name="T95" fmla="*/ 204 h 287"/>
              <a:gd name="T96" fmla="*/ 21 w 295"/>
              <a:gd name="T97" fmla="*/ 224 h 287"/>
              <a:gd name="T98" fmla="*/ 34 w 295"/>
              <a:gd name="T99" fmla="*/ 243 h 287"/>
              <a:gd name="T100" fmla="*/ 50 w 295"/>
              <a:gd name="T101" fmla="*/ 258 h 287"/>
              <a:gd name="T102" fmla="*/ 67 w 295"/>
              <a:gd name="T103" fmla="*/ 272 h 287"/>
              <a:gd name="T104" fmla="*/ 86 w 295"/>
              <a:gd name="T105" fmla="*/ 282 h 287"/>
              <a:gd name="T106" fmla="*/ 97 w 295"/>
              <a:gd name="T107" fmla="*/ 265 h 287"/>
              <a:gd name="T108" fmla="*/ 88 w 295"/>
              <a:gd name="T109" fmla="*/ 261 h 287"/>
              <a:gd name="T110" fmla="*/ 66 w 295"/>
              <a:gd name="T111" fmla="*/ 246 h 287"/>
              <a:gd name="T112" fmla="*/ 42 w 295"/>
              <a:gd name="T113" fmla="*/ 218 h 287"/>
              <a:gd name="T114" fmla="*/ 29 w 295"/>
              <a:gd name="T115" fmla="*/ 194 h 287"/>
              <a:gd name="T116" fmla="*/ 23 w 295"/>
              <a:gd name="T117" fmla="*/ 177 h 287"/>
              <a:gd name="T118" fmla="*/ 20 w 295"/>
              <a:gd name="T119" fmla="*/ 158 h 287"/>
              <a:gd name="T120" fmla="*/ 20 w 295"/>
              <a:gd name="T121" fmla="*/ 148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95" h="287">
                <a:moveTo>
                  <a:pt x="20" y="148"/>
                </a:moveTo>
                <a:lnTo>
                  <a:pt x="20" y="148"/>
                </a:lnTo>
                <a:lnTo>
                  <a:pt x="21" y="135"/>
                </a:lnTo>
                <a:lnTo>
                  <a:pt x="23" y="123"/>
                </a:lnTo>
                <a:lnTo>
                  <a:pt x="25" y="110"/>
                </a:lnTo>
                <a:lnTo>
                  <a:pt x="30" y="98"/>
                </a:lnTo>
                <a:lnTo>
                  <a:pt x="35" y="87"/>
                </a:lnTo>
                <a:lnTo>
                  <a:pt x="42" y="76"/>
                </a:lnTo>
                <a:lnTo>
                  <a:pt x="50" y="67"/>
                </a:lnTo>
                <a:lnTo>
                  <a:pt x="57" y="58"/>
                </a:lnTo>
                <a:lnTo>
                  <a:pt x="66" y="50"/>
                </a:lnTo>
                <a:lnTo>
                  <a:pt x="76" y="42"/>
                </a:lnTo>
                <a:lnTo>
                  <a:pt x="87" y="35"/>
                </a:lnTo>
                <a:lnTo>
                  <a:pt x="98" y="30"/>
                </a:lnTo>
                <a:lnTo>
                  <a:pt x="110" y="27"/>
                </a:lnTo>
                <a:lnTo>
                  <a:pt x="122" y="23"/>
                </a:lnTo>
                <a:lnTo>
                  <a:pt x="135" y="21"/>
                </a:lnTo>
                <a:lnTo>
                  <a:pt x="148" y="20"/>
                </a:lnTo>
                <a:lnTo>
                  <a:pt x="148" y="20"/>
                </a:lnTo>
                <a:lnTo>
                  <a:pt x="161" y="21"/>
                </a:lnTo>
                <a:lnTo>
                  <a:pt x="173" y="23"/>
                </a:lnTo>
                <a:lnTo>
                  <a:pt x="185" y="27"/>
                </a:lnTo>
                <a:lnTo>
                  <a:pt x="197" y="30"/>
                </a:lnTo>
                <a:lnTo>
                  <a:pt x="208" y="35"/>
                </a:lnTo>
                <a:lnTo>
                  <a:pt x="219" y="42"/>
                </a:lnTo>
                <a:lnTo>
                  <a:pt x="229" y="50"/>
                </a:lnTo>
                <a:lnTo>
                  <a:pt x="238" y="58"/>
                </a:lnTo>
                <a:lnTo>
                  <a:pt x="246" y="67"/>
                </a:lnTo>
                <a:lnTo>
                  <a:pt x="254" y="76"/>
                </a:lnTo>
                <a:lnTo>
                  <a:pt x="260" y="87"/>
                </a:lnTo>
                <a:lnTo>
                  <a:pt x="266" y="98"/>
                </a:lnTo>
                <a:lnTo>
                  <a:pt x="270" y="110"/>
                </a:lnTo>
                <a:lnTo>
                  <a:pt x="272" y="123"/>
                </a:lnTo>
                <a:lnTo>
                  <a:pt x="275" y="135"/>
                </a:lnTo>
                <a:lnTo>
                  <a:pt x="276" y="148"/>
                </a:lnTo>
                <a:lnTo>
                  <a:pt x="276" y="148"/>
                </a:lnTo>
                <a:lnTo>
                  <a:pt x="275" y="163"/>
                </a:lnTo>
                <a:lnTo>
                  <a:pt x="272" y="178"/>
                </a:lnTo>
                <a:lnTo>
                  <a:pt x="268" y="191"/>
                </a:lnTo>
                <a:lnTo>
                  <a:pt x="262" y="204"/>
                </a:lnTo>
                <a:lnTo>
                  <a:pt x="256" y="216"/>
                </a:lnTo>
                <a:lnTo>
                  <a:pt x="247" y="228"/>
                </a:lnTo>
                <a:lnTo>
                  <a:pt x="238" y="238"/>
                </a:lnTo>
                <a:lnTo>
                  <a:pt x="227" y="247"/>
                </a:lnTo>
                <a:lnTo>
                  <a:pt x="227" y="247"/>
                </a:lnTo>
                <a:lnTo>
                  <a:pt x="237" y="253"/>
                </a:lnTo>
                <a:lnTo>
                  <a:pt x="246" y="259"/>
                </a:lnTo>
                <a:lnTo>
                  <a:pt x="246" y="259"/>
                </a:lnTo>
                <a:lnTo>
                  <a:pt x="257" y="248"/>
                </a:lnTo>
                <a:lnTo>
                  <a:pt x="267" y="236"/>
                </a:lnTo>
                <a:lnTo>
                  <a:pt x="275" y="224"/>
                </a:lnTo>
                <a:lnTo>
                  <a:pt x="282" y="210"/>
                </a:lnTo>
                <a:lnTo>
                  <a:pt x="288" y="195"/>
                </a:lnTo>
                <a:lnTo>
                  <a:pt x="292" y="180"/>
                </a:lnTo>
                <a:lnTo>
                  <a:pt x="294" y="164"/>
                </a:lnTo>
                <a:lnTo>
                  <a:pt x="295" y="148"/>
                </a:lnTo>
                <a:lnTo>
                  <a:pt x="295" y="148"/>
                </a:lnTo>
                <a:lnTo>
                  <a:pt x="294" y="132"/>
                </a:lnTo>
                <a:lnTo>
                  <a:pt x="292" y="118"/>
                </a:lnTo>
                <a:lnTo>
                  <a:pt x="289" y="104"/>
                </a:lnTo>
                <a:lnTo>
                  <a:pt x="284" y="91"/>
                </a:lnTo>
                <a:lnTo>
                  <a:pt x="278" y="77"/>
                </a:lnTo>
                <a:lnTo>
                  <a:pt x="270" y="65"/>
                </a:lnTo>
                <a:lnTo>
                  <a:pt x="262" y="54"/>
                </a:lnTo>
                <a:lnTo>
                  <a:pt x="253" y="43"/>
                </a:lnTo>
                <a:lnTo>
                  <a:pt x="241" y="34"/>
                </a:lnTo>
                <a:lnTo>
                  <a:pt x="230" y="26"/>
                </a:lnTo>
                <a:lnTo>
                  <a:pt x="218" y="18"/>
                </a:lnTo>
                <a:lnTo>
                  <a:pt x="205" y="12"/>
                </a:lnTo>
                <a:lnTo>
                  <a:pt x="192" y="7"/>
                </a:lnTo>
                <a:lnTo>
                  <a:pt x="178" y="4"/>
                </a:lnTo>
                <a:lnTo>
                  <a:pt x="163" y="1"/>
                </a:lnTo>
                <a:lnTo>
                  <a:pt x="148" y="0"/>
                </a:lnTo>
                <a:lnTo>
                  <a:pt x="148" y="0"/>
                </a:lnTo>
                <a:lnTo>
                  <a:pt x="132" y="1"/>
                </a:lnTo>
                <a:lnTo>
                  <a:pt x="118" y="4"/>
                </a:lnTo>
                <a:lnTo>
                  <a:pt x="104" y="7"/>
                </a:lnTo>
                <a:lnTo>
                  <a:pt x="90" y="12"/>
                </a:lnTo>
                <a:lnTo>
                  <a:pt x="77" y="18"/>
                </a:lnTo>
                <a:lnTo>
                  <a:pt x="65" y="26"/>
                </a:lnTo>
                <a:lnTo>
                  <a:pt x="54" y="34"/>
                </a:lnTo>
                <a:lnTo>
                  <a:pt x="43" y="43"/>
                </a:lnTo>
                <a:lnTo>
                  <a:pt x="33" y="54"/>
                </a:lnTo>
                <a:lnTo>
                  <a:pt x="25" y="65"/>
                </a:lnTo>
                <a:lnTo>
                  <a:pt x="18" y="77"/>
                </a:lnTo>
                <a:lnTo>
                  <a:pt x="11" y="91"/>
                </a:lnTo>
                <a:lnTo>
                  <a:pt x="7" y="104"/>
                </a:lnTo>
                <a:lnTo>
                  <a:pt x="2" y="118"/>
                </a:lnTo>
                <a:lnTo>
                  <a:pt x="0" y="132"/>
                </a:lnTo>
                <a:lnTo>
                  <a:pt x="0" y="148"/>
                </a:lnTo>
                <a:lnTo>
                  <a:pt x="0" y="148"/>
                </a:lnTo>
                <a:lnTo>
                  <a:pt x="0" y="160"/>
                </a:lnTo>
                <a:lnTo>
                  <a:pt x="1" y="171"/>
                </a:lnTo>
                <a:lnTo>
                  <a:pt x="3" y="183"/>
                </a:lnTo>
                <a:lnTo>
                  <a:pt x="7" y="194"/>
                </a:lnTo>
                <a:lnTo>
                  <a:pt x="11" y="204"/>
                </a:lnTo>
                <a:lnTo>
                  <a:pt x="16" y="215"/>
                </a:lnTo>
                <a:lnTo>
                  <a:pt x="21" y="224"/>
                </a:lnTo>
                <a:lnTo>
                  <a:pt x="27" y="234"/>
                </a:lnTo>
                <a:lnTo>
                  <a:pt x="34" y="243"/>
                </a:lnTo>
                <a:lnTo>
                  <a:pt x="41" y="250"/>
                </a:lnTo>
                <a:lnTo>
                  <a:pt x="50" y="258"/>
                </a:lnTo>
                <a:lnTo>
                  <a:pt x="57" y="266"/>
                </a:lnTo>
                <a:lnTo>
                  <a:pt x="67" y="272"/>
                </a:lnTo>
                <a:lnTo>
                  <a:pt x="76" y="278"/>
                </a:lnTo>
                <a:lnTo>
                  <a:pt x="86" y="282"/>
                </a:lnTo>
                <a:lnTo>
                  <a:pt x="97" y="287"/>
                </a:lnTo>
                <a:lnTo>
                  <a:pt x="97" y="265"/>
                </a:lnTo>
                <a:lnTo>
                  <a:pt x="97" y="265"/>
                </a:lnTo>
                <a:lnTo>
                  <a:pt x="88" y="261"/>
                </a:lnTo>
                <a:lnTo>
                  <a:pt x="81" y="257"/>
                </a:lnTo>
                <a:lnTo>
                  <a:pt x="66" y="246"/>
                </a:lnTo>
                <a:lnTo>
                  <a:pt x="53" y="233"/>
                </a:lnTo>
                <a:lnTo>
                  <a:pt x="42" y="218"/>
                </a:lnTo>
                <a:lnTo>
                  <a:pt x="32" y="203"/>
                </a:lnTo>
                <a:lnTo>
                  <a:pt x="29" y="194"/>
                </a:lnTo>
                <a:lnTo>
                  <a:pt x="25" y="185"/>
                </a:lnTo>
                <a:lnTo>
                  <a:pt x="23" y="177"/>
                </a:lnTo>
                <a:lnTo>
                  <a:pt x="21" y="168"/>
                </a:lnTo>
                <a:lnTo>
                  <a:pt x="20" y="158"/>
                </a:lnTo>
                <a:lnTo>
                  <a:pt x="20" y="148"/>
                </a:lnTo>
                <a:lnTo>
                  <a:pt x="20" y="14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12">
            <a:extLst>
              <a:ext uri="{FF2B5EF4-FFF2-40B4-BE49-F238E27FC236}">
                <a16:creationId xmlns:a16="http://schemas.microsoft.com/office/drawing/2014/main" id="{00000000-0008-0000-0A00-000009000000}"/>
              </a:ext>
            </a:extLst>
          </xdr:cNvPr>
          <xdr:cNvSpPr>
            <a:spLocks/>
          </xdr:cNvSpPr>
        </xdr:nvSpPr>
        <xdr:spPr bwMode="auto">
          <a:xfrm>
            <a:off x="514350" y="2546351"/>
            <a:ext cx="495300" cy="695325"/>
          </a:xfrm>
          <a:custGeom>
            <a:avLst/>
            <a:gdLst>
              <a:gd name="T0" fmla="*/ 312 w 312"/>
              <a:gd name="T1" fmla="*/ 212 h 438"/>
              <a:gd name="T2" fmla="*/ 304 w 312"/>
              <a:gd name="T3" fmla="*/ 197 h 438"/>
              <a:gd name="T4" fmla="*/ 289 w 312"/>
              <a:gd name="T5" fmla="*/ 188 h 438"/>
              <a:gd name="T6" fmla="*/ 276 w 312"/>
              <a:gd name="T7" fmla="*/ 189 h 438"/>
              <a:gd name="T8" fmla="*/ 260 w 312"/>
              <a:gd name="T9" fmla="*/ 200 h 438"/>
              <a:gd name="T10" fmla="*/ 259 w 312"/>
              <a:gd name="T11" fmla="*/ 184 h 438"/>
              <a:gd name="T12" fmla="*/ 250 w 312"/>
              <a:gd name="T13" fmla="*/ 166 h 438"/>
              <a:gd name="T14" fmla="*/ 234 w 312"/>
              <a:gd name="T15" fmla="*/ 158 h 438"/>
              <a:gd name="T16" fmla="*/ 219 w 312"/>
              <a:gd name="T17" fmla="*/ 158 h 438"/>
              <a:gd name="T18" fmla="*/ 200 w 312"/>
              <a:gd name="T19" fmla="*/ 174 h 438"/>
              <a:gd name="T20" fmla="*/ 198 w 312"/>
              <a:gd name="T21" fmla="*/ 157 h 438"/>
              <a:gd name="T22" fmla="*/ 190 w 312"/>
              <a:gd name="T23" fmla="*/ 140 h 438"/>
              <a:gd name="T24" fmla="*/ 173 w 312"/>
              <a:gd name="T25" fmla="*/ 131 h 438"/>
              <a:gd name="T26" fmla="*/ 161 w 312"/>
              <a:gd name="T27" fmla="*/ 130 h 438"/>
              <a:gd name="T28" fmla="*/ 148 w 312"/>
              <a:gd name="T29" fmla="*/ 135 h 438"/>
              <a:gd name="T30" fmla="*/ 138 w 312"/>
              <a:gd name="T31" fmla="*/ 146 h 438"/>
              <a:gd name="T32" fmla="*/ 136 w 312"/>
              <a:gd name="T33" fmla="*/ 36 h 438"/>
              <a:gd name="T34" fmla="*/ 130 w 312"/>
              <a:gd name="T35" fmla="*/ 16 h 438"/>
              <a:gd name="T36" fmla="*/ 117 w 312"/>
              <a:gd name="T37" fmla="*/ 3 h 438"/>
              <a:gd name="T38" fmla="*/ 105 w 312"/>
              <a:gd name="T39" fmla="*/ 0 h 438"/>
              <a:gd name="T40" fmla="*/ 87 w 312"/>
              <a:gd name="T41" fmla="*/ 6 h 438"/>
              <a:gd name="T42" fmla="*/ 76 w 312"/>
              <a:gd name="T43" fmla="*/ 23 h 438"/>
              <a:gd name="T44" fmla="*/ 74 w 312"/>
              <a:gd name="T45" fmla="*/ 237 h 438"/>
              <a:gd name="T46" fmla="*/ 63 w 312"/>
              <a:gd name="T47" fmla="*/ 205 h 438"/>
              <a:gd name="T48" fmla="*/ 46 w 312"/>
              <a:gd name="T49" fmla="*/ 178 h 438"/>
              <a:gd name="T50" fmla="*/ 27 w 312"/>
              <a:gd name="T51" fmla="*/ 164 h 438"/>
              <a:gd name="T52" fmla="*/ 13 w 312"/>
              <a:gd name="T53" fmla="*/ 163 h 438"/>
              <a:gd name="T54" fmla="*/ 3 w 312"/>
              <a:gd name="T55" fmla="*/ 169 h 438"/>
              <a:gd name="T56" fmla="*/ 0 w 312"/>
              <a:gd name="T57" fmla="*/ 182 h 438"/>
              <a:gd name="T58" fmla="*/ 7 w 312"/>
              <a:gd name="T59" fmla="*/ 217 h 438"/>
              <a:gd name="T60" fmla="*/ 27 w 312"/>
              <a:gd name="T61" fmla="*/ 290 h 438"/>
              <a:gd name="T62" fmla="*/ 38 w 312"/>
              <a:gd name="T63" fmla="*/ 328 h 438"/>
              <a:gd name="T64" fmla="*/ 57 w 312"/>
              <a:gd name="T65" fmla="*/ 368 h 438"/>
              <a:gd name="T66" fmla="*/ 75 w 312"/>
              <a:gd name="T67" fmla="*/ 392 h 438"/>
              <a:gd name="T68" fmla="*/ 116 w 312"/>
              <a:gd name="T69" fmla="*/ 424 h 438"/>
              <a:gd name="T70" fmla="*/ 164 w 312"/>
              <a:gd name="T71" fmla="*/ 437 h 438"/>
              <a:gd name="T72" fmla="*/ 193 w 312"/>
              <a:gd name="T73" fmla="*/ 438 h 438"/>
              <a:gd name="T74" fmla="*/ 226 w 312"/>
              <a:gd name="T75" fmla="*/ 432 h 438"/>
              <a:gd name="T76" fmla="*/ 259 w 312"/>
              <a:gd name="T77" fmla="*/ 416 h 438"/>
              <a:gd name="T78" fmla="*/ 287 w 312"/>
              <a:gd name="T79" fmla="*/ 391 h 438"/>
              <a:gd name="T80" fmla="*/ 305 w 312"/>
              <a:gd name="T81" fmla="*/ 353 h 438"/>
              <a:gd name="T82" fmla="*/ 312 w 312"/>
              <a:gd name="T83" fmla="*/ 303 h 438"/>
              <a:gd name="T84" fmla="*/ 312 w 312"/>
              <a:gd name="T85" fmla="*/ 301 h 4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12" h="438">
                <a:moveTo>
                  <a:pt x="312" y="219"/>
                </a:moveTo>
                <a:lnTo>
                  <a:pt x="312" y="219"/>
                </a:lnTo>
                <a:lnTo>
                  <a:pt x="312" y="212"/>
                </a:lnTo>
                <a:lnTo>
                  <a:pt x="310" y="207"/>
                </a:lnTo>
                <a:lnTo>
                  <a:pt x="308" y="201"/>
                </a:lnTo>
                <a:lnTo>
                  <a:pt x="304" y="197"/>
                </a:lnTo>
                <a:lnTo>
                  <a:pt x="300" y="194"/>
                </a:lnTo>
                <a:lnTo>
                  <a:pt x="295" y="190"/>
                </a:lnTo>
                <a:lnTo>
                  <a:pt x="289" y="188"/>
                </a:lnTo>
                <a:lnTo>
                  <a:pt x="283" y="188"/>
                </a:lnTo>
                <a:lnTo>
                  <a:pt x="283" y="188"/>
                </a:lnTo>
                <a:lnTo>
                  <a:pt x="276" y="189"/>
                </a:lnTo>
                <a:lnTo>
                  <a:pt x="270" y="191"/>
                </a:lnTo>
                <a:lnTo>
                  <a:pt x="265" y="196"/>
                </a:lnTo>
                <a:lnTo>
                  <a:pt x="260" y="200"/>
                </a:lnTo>
                <a:lnTo>
                  <a:pt x="260" y="190"/>
                </a:lnTo>
                <a:lnTo>
                  <a:pt x="260" y="190"/>
                </a:lnTo>
                <a:lnTo>
                  <a:pt x="259" y="184"/>
                </a:lnTo>
                <a:lnTo>
                  <a:pt x="257" y="177"/>
                </a:lnTo>
                <a:lnTo>
                  <a:pt x="255" y="172"/>
                </a:lnTo>
                <a:lnTo>
                  <a:pt x="250" y="166"/>
                </a:lnTo>
                <a:lnTo>
                  <a:pt x="246" y="163"/>
                </a:lnTo>
                <a:lnTo>
                  <a:pt x="240" y="159"/>
                </a:lnTo>
                <a:lnTo>
                  <a:pt x="234" y="158"/>
                </a:lnTo>
                <a:lnTo>
                  <a:pt x="227" y="157"/>
                </a:lnTo>
                <a:lnTo>
                  <a:pt x="227" y="157"/>
                </a:lnTo>
                <a:lnTo>
                  <a:pt x="219" y="158"/>
                </a:lnTo>
                <a:lnTo>
                  <a:pt x="212" y="162"/>
                </a:lnTo>
                <a:lnTo>
                  <a:pt x="205" y="167"/>
                </a:lnTo>
                <a:lnTo>
                  <a:pt x="200" y="174"/>
                </a:lnTo>
                <a:lnTo>
                  <a:pt x="200" y="164"/>
                </a:lnTo>
                <a:lnTo>
                  <a:pt x="200" y="164"/>
                </a:lnTo>
                <a:lnTo>
                  <a:pt x="198" y="157"/>
                </a:lnTo>
                <a:lnTo>
                  <a:pt x="197" y="151"/>
                </a:lnTo>
                <a:lnTo>
                  <a:pt x="194" y="144"/>
                </a:lnTo>
                <a:lnTo>
                  <a:pt x="190" y="140"/>
                </a:lnTo>
                <a:lnTo>
                  <a:pt x="185" y="135"/>
                </a:lnTo>
                <a:lnTo>
                  <a:pt x="180" y="132"/>
                </a:lnTo>
                <a:lnTo>
                  <a:pt x="173" y="131"/>
                </a:lnTo>
                <a:lnTo>
                  <a:pt x="167" y="130"/>
                </a:lnTo>
                <a:lnTo>
                  <a:pt x="167" y="130"/>
                </a:lnTo>
                <a:lnTo>
                  <a:pt x="161" y="130"/>
                </a:lnTo>
                <a:lnTo>
                  <a:pt x="157" y="131"/>
                </a:lnTo>
                <a:lnTo>
                  <a:pt x="152" y="133"/>
                </a:lnTo>
                <a:lnTo>
                  <a:pt x="148" y="135"/>
                </a:lnTo>
                <a:lnTo>
                  <a:pt x="143" y="139"/>
                </a:lnTo>
                <a:lnTo>
                  <a:pt x="140" y="142"/>
                </a:lnTo>
                <a:lnTo>
                  <a:pt x="138" y="146"/>
                </a:lnTo>
                <a:lnTo>
                  <a:pt x="136" y="151"/>
                </a:lnTo>
                <a:lnTo>
                  <a:pt x="136" y="36"/>
                </a:lnTo>
                <a:lnTo>
                  <a:pt x="136" y="36"/>
                </a:lnTo>
                <a:lnTo>
                  <a:pt x="135" y="29"/>
                </a:lnTo>
                <a:lnTo>
                  <a:pt x="133" y="23"/>
                </a:lnTo>
                <a:lnTo>
                  <a:pt x="130" y="16"/>
                </a:lnTo>
                <a:lnTo>
                  <a:pt x="127" y="11"/>
                </a:lnTo>
                <a:lnTo>
                  <a:pt x="122" y="6"/>
                </a:lnTo>
                <a:lnTo>
                  <a:pt x="117" y="3"/>
                </a:lnTo>
                <a:lnTo>
                  <a:pt x="111" y="1"/>
                </a:lnTo>
                <a:lnTo>
                  <a:pt x="105" y="0"/>
                </a:lnTo>
                <a:lnTo>
                  <a:pt x="105" y="0"/>
                </a:lnTo>
                <a:lnTo>
                  <a:pt x="98" y="1"/>
                </a:lnTo>
                <a:lnTo>
                  <a:pt x="93" y="3"/>
                </a:lnTo>
                <a:lnTo>
                  <a:pt x="87" y="6"/>
                </a:lnTo>
                <a:lnTo>
                  <a:pt x="83" y="11"/>
                </a:lnTo>
                <a:lnTo>
                  <a:pt x="79" y="16"/>
                </a:lnTo>
                <a:lnTo>
                  <a:pt x="76" y="23"/>
                </a:lnTo>
                <a:lnTo>
                  <a:pt x="75" y="29"/>
                </a:lnTo>
                <a:lnTo>
                  <a:pt x="74" y="36"/>
                </a:lnTo>
                <a:lnTo>
                  <a:pt x="74" y="237"/>
                </a:lnTo>
                <a:lnTo>
                  <a:pt x="74" y="237"/>
                </a:lnTo>
                <a:lnTo>
                  <a:pt x="63" y="205"/>
                </a:lnTo>
                <a:lnTo>
                  <a:pt x="63" y="205"/>
                </a:lnTo>
                <a:lnTo>
                  <a:pt x="58" y="195"/>
                </a:lnTo>
                <a:lnTo>
                  <a:pt x="53" y="186"/>
                </a:lnTo>
                <a:lnTo>
                  <a:pt x="46" y="178"/>
                </a:lnTo>
                <a:lnTo>
                  <a:pt x="41" y="172"/>
                </a:lnTo>
                <a:lnTo>
                  <a:pt x="33" y="167"/>
                </a:lnTo>
                <a:lnTo>
                  <a:pt x="27" y="164"/>
                </a:lnTo>
                <a:lnTo>
                  <a:pt x="20" y="163"/>
                </a:lnTo>
                <a:lnTo>
                  <a:pt x="13" y="163"/>
                </a:lnTo>
                <a:lnTo>
                  <a:pt x="13" y="163"/>
                </a:lnTo>
                <a:lnTo>
                  <a:pt x="9" y="164"/>
                </a:lnTo>
                <a:lnTo>
                  <a:pt x="6" y="166"/>
                </a:lnTo>
                <a:lnTo>
                  <a:pt x="3" y="169"/>
                </a:lnTo>
                <a:lnTo>
                  <a:pt x="1" y="173"/>
                </a:lnTo>
                <a:lnTo>
                  <a:pt x="0" y="177"/>
                </a:lnTo>
                <a:lnTo>
                  <a:pt x="0" y="182"/>
                </a:lnTo>
                <a:lnTo>
                  <a:pt x="1" y="193"/>
                </a:lnTo>
                <a:lnTo>
                  <a:pt x="3" y="204"/>
                </a:lnTo>
                <a:lnTo>
                  <a:pt x="7" y="217"/>
                </a:lnTo>
                <a:lnTo>
                  <a:pt x="13" y="241"/>
                </a:lnTo>
                <a:lnTo>
                  <a:pt x="13" y="241"/>
                </a:lnTo>
                <a:lnTo>
                  <a:pt x="27" y="290"/>
                </a:lnTo>
                <a:lnTo>
                  <a:pt x="33" y="313"/>
                </a:lnTo>
                <a:lnTo>
                  <a:pt x="38" y="328"/>
                </a:lnTo>
                <a:lnTo>
                  <a:pt x="38" y="328"/>
                </a:lnTo>
                <a:lnTo>
                  <a:pt x="44" y="342"/>
                </a:lnTo>
                <a:lnTo>
                  <a:pt x="51" y="356"/>
                </a:lnTo>
                <a:lnTo>
                  <a:pt x="57" y="368"/>
                </a:lnTo>
                <a:lnTo>
                  <a:pt x="64" y="378"/>
                </a:lnTo>
                <a:lnTo>
                  <a:pt x="64" y="378"/>
                </a:lnTo>
                <a:lnTo>
                  <a:pt x="75" y="392"/>
                </a:lnTo>
                <a:lnTo>
                  <a:pt x="87" y="405"/>
                </a:lnTo>
                <a:lnTo>
                  <a:pt x="101" y="415"/>
                </a:lnTo>
                <a:lnTo>
                  <a:pt x="116" y="424"/>
                </a:lnTo>
                <a:lnTo>
                  <a:pt x="131" y="431"/>
                </a:lnTo>
                <a:lnTo>
                  <a:pt x="148" y="435"/>
                </a:lnTo>
                <a:lnTo>
                  <a:pt x="164" y="437"/>
                </a:lnTo>
                <a:lnTo>
                  <a:pt x="182" y="438"/>
                </a:lnTo>
                <a:lnTo>
                  <a:pt x="182" y="438"/>
                </a:lnTo>
                <a:lnTo>
                  <a:pt x="193" y="438"/>
                </a:lnTo>
                <a:lnTo>
                  <a:pt x="204" y="437"/>
                </a:lnTo>
                <a:lnTo>
                  <a:pt x="215" y="435"/>
                </a:lnTo>
                <a:lnTo>
                  <a:pt x="226" y="432"/>
                </a:lnTo>
                <a:lnTo>
                  <a:pt x="237" y="427"/>
                </a:lnTo>
                <a:lnTo>
                  <a:pt x="248" y="422"/>
                </a:lnTo>
                <a:lnTo>
                  <a:pt x="259" y="416"/>
                </a:lnTo>
                <a:lnTo>
                  <a:pt x="269" y="409"/>
                </a:lnTo>
                <a:lnTo>
                  <a:pt x="278" y="400"/>
                </a:lnTo>
                <a:lnTo>
                  <a:pt x="287" y="391"/>
                </a:lnTo>
                <a:lnTo>
                  <a:pt x="293" y="380"/>
                </a:lnTo>
                <a:lnTo>
                  <a:pt x="300" y="367"/>
                </a:lnTo>
                <a:lnTo>
                  <a:pt x="305" y="353"/>
                </a:lnTo>
                <a:lnTo>
                  <a:pt x="309" y="338"/>
                </a:lnTo>
                <a:lnTo>
                  <a:pt x="311" y="322"/>
                </a:lnTo>
                <a:lnTo>
                  <a:pt x="312" y="303"/>
                </a:lnTo>
                <a:lnTo>
                  <a:pt x="312" y="303"/>
                </a:lnTo>
                <a:lnTo>
                  <a:pt x="312" y="303"/>
                </a:lnTo>
                <a:lnTo>
                  <a:pt x="312" y="301"/>
                </a:lnTo>
                <a:lnTo>
                  <a:pt x="312" y="2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editAs="oneCell">
    <xdr:from>
      <xdr:col>1</xdr:col>
      <xdr:colOff>0</xdr:colOff>
      <xdr:row>0</xdr:row>
      <xdr:rowOff>143765</xdr:rowOff>
    </xdr:from>
    <xdr:to>
      <xdr:col>1</xdr:col>
      <xdr:colOff>2023254</xdr:colOff>
      <xdr:row>0</xdr:row>
      <xdr:rowOff>461265</xdr:rowOff>
    </xdr:to>
    <xdr:pic>
      <xdr:nvPicPr>
        <xdr:cNvPr id="2" name="Image 6">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272143" y="143765"/>
          <a:ext cx="2023254" cy="317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544288</xdr:colOff>
      <xdr:row>0</xdr:row>
      <xdr:rowOff>98392</xdr:rowOff>
    </xdr:from>
    <xdr:to>
      <xdr:col>8</xdr:col>
      <xdr:colOff>818608</xdr:colOff>
      <xdr:row>0</xdr:row>
      <xdr:rowOff>482440</xdr:rowOff>
    </xdr:to>
    <xdr:grpSp>
      <xdr:nvGrpSpPr>
        <xdr:cNvPr id="2" name="Group 31">
          <a:hlinkClick xmlns:r="http://schemas.openxmlformats.org/officeDocument/2006/relationships" r:id="rId1"/>
          <a:extLst>
            <a:ext uri="{FF2B5EF4-FFF2-40B4-BE49-F238E27FC236}">
              <a16:creationId xmlns:a16="http://schemas.microsoft.com/office/drawing/2014/main" id="{00000000-0008-0000-0B00-000002000000}"/>
            </a:ext>
          </a:extLst>
        </xdr:cNvPr>
        <xdr:cNvGrpSpPr/>
      </xdr:nvGrpSpPr>
      <xdr:grpSpPr>
        <a:xfrm>
          <a:off x="14184088" y="98392"/>
          <a:ext cx="274320" cy="384048"/>
          <a:chOff x="446088" y="2332038"/>
          <a:chExt cx="563562" cy="909638"/>
        </a:xfrm>
        <a:solidFill>
          <a:schemeClr val="bg1"/>
        </a:solidFill>
      </xdr:grpSpPr>
      <xdr:sp macro="" textlink="">
        <xdr:nvSpPr>
          <xdr:cNvPr id="3" name="Freeform 10">
            <a:extLst>
              <a:ext uri="{FF2B5EF4-FFF2-40B4-BE49-F238E27FC236}">
                <a16:creationId xmlns:a16="http://schemas.microsoft.com/office/drawing/2014/main" id="{00000000-0008-0000-0B00-000003000000}"/>
              </a:ext>
            </a:extLst>
          </xdr:cNvPr>
          <xdr:cNvSpPr>
            <a:spLocks/>
          </xdr:cNvSpPr>
        </xdr:nvSpPr>
        <xdr:spPr bwMode="auto">
          <a:xfrm>
            <a:off x="561975" y="2447926"/>
            <a:ext cx="238125" cy="206375"/>
          </a:xfrm>
          <a:custGeom>
            <a:avLst/>
            <a:gdLst>
              <a:gd name="T0" fmla="*/ 24 w 150"/>
              <a:gd name="T1" fmla="*/ 95 h 130"/>
              <a:gd name="T2" fmla="*/ 21 w 150"/>
              <a:gd name="T3" fmla="*/ 75 h 130"/>
              <a:gd name="T4" fmla="*/ 22 w 150"/>
              <a:gd name="T5" fmla="*/ 64 h 130"/>
              <a:gd name="T6" fmla="*/ 30 w 150"/>
              <a:gd name="T7" fmla="*/ 45 h 130"/>
              <a:gd name="T8" fmla="*/ 44 w 150"/>
              <a:gd name="T9" fmla="*/ 30 h 130"/>
              <a:gd name="T10" fmla="*/ 64 w 150"/>
              <a:gd name="T11" fmla="*/ 22 h 130"/>
              <a:gd name="T12" fmla="*/ 75 w 150"/>
              <a:gd name="T13" fmla="*/ 21 h 130"/>
              <a:gd name="T14" fmla="*/ 96 w 150"/>
              <a:gd name="T15" fmla="*/ 25 h 130"/>
              <a:gd name="T16" fmla="*/ 113 w 150"/>
              <a:gd name="T17" fmla="*/ 36 h 130"/>
              <a:gd name="T18" fmla="*/ 125 w 150"/>
              <a:gd name="T19" fmla="*/ 54 h 130"/>
              <a:gd name="T20" fmla="*/ 129 w 150"/>
              <a:gd name="T21" fmla="*/ 75 h 130"/>
              <a:gd name="T22" fmla="*/ 129 w 150"/>
              <a:gd name="T23" fmla="*/ 85 h 130"/>
              <a:gd name="T24" fmla="*/ 125 w 150"/>
              <a:gd name="T25" fmla="*/ 95 h 130"/>
              <a:gd name="T26" fmla="*/ 125 w 150"/>
              <a:gd name="T27" fmla="*/ 130 h 130"/>
              <a:gd name="T28" fmla="*/ 131 w 150"/>
              <a:gd name="T29" fmla="*/ 124 h 130"/>
              <a:gd name="T30" fmla="*/ 140 w 150"/>
              <a:gd name="T31" fmla="*/ 112 h 130"/>
              <a:gd name="T32" fmla="*/ 145 w 150"/>
              <a:gd name="T33" fmla="*/ 98 h 130"/>
              <a:gd name="T34" fmla="*/ 149 w 150"/>
              <a:gd name="T35" fmla="*/ 83 h 130"/>
              <a:gd name="T36" fmla="*/ 150 w 150"/>
              <a:gd name="T37" fmla="*/ 75 h 130"/>
              <a:gd name="T38" fmla="*/ 148 w 150"/>
              <a:gd name="T39" fmla="*/ 61 h 130"/>
              <a:gd name="T40" fmla="*/ 143 w 150"/>
              <a:gd name="T41" fmla="*/ 46 h 130"/>
              <a:gd name="T42" fmla="*/ 137 w 150"/>
              <a:gd name="T43" fmla="*/ 33 h 130"/>
              <a:gd name="T44" fmla="*/ 128 w 150"/>
              <a:gd name="T45" fmla="*/ 22 h 130"/>
              <a:gd name="T46" fmla="*/ 117 w 150"/>
              <a:gd name="T47" fmla="*/ 13 h 130"/>
              <a:gd name="T48" fmla="*/ 103 w 150"/>
              <a:gd name="T49" fmla="*/ 7 h 130"/>
              <a:gd name="T50" fmla="*/ 90 w 150"/>
              <a:gd name="T51" fmla="*/ 2 h 130"/>
              <a:gd name="T52" fmla="*/ 75 w 150"/>
              <a:gd name="T53" fmla="*/ 0 h 130"/>
              <a:gd name="T54" fmla="*/ 67 w 150"/>
              <a:gd name="T55" fmla="*/ 1 h 130"/>
              <a:gd name="T56" fmla="*/ 53 w 150"/>
              <a:gd name="T57" fmla="*/ 3 h 130"/>
              <a:gd name="T58" fmla="*/ 40 w 150"/>
              <a:gd name="T59" fmla="*/ 10 h 130"/>
              <a:gd name="T60" fmla="*/ 27 w 150"/>
              <a:gd name="T61" fmla="*/ 18 h 130"/>
              <a:gd name="T62" fmla="*/ 17 w 150"/>
              <a:gd name="T63" fmla="*/ 27 h 130"/>
              <a:gd name="T64" fmla="*/ 9 w 150"/>
              <a:gd name="T65" fmla="*/ 40 h 130"/>
              <a:gd name="T66" fmla="*/ 3 w 150"/>
              <a:gd name="T67" fmla="*/ 53 h 130"/>
              <a:gd name="T68" fmla="*/ 0 w 150"/>
              <a:gd name="T69" fmla="*/ 67 h 130"/>
              <a:gd name="T70" fmla="*/ 0 w 150"/>
              <a:gd name="T71" fmla="*/ 75 h 130"/>
              <a:gd name="T72" fmla="*/ 2 w 150"/>
              <a:gd name="T73" fmla="*/ 90 h 130"/>
              <a:gd name="T74" fmla="*/ 6 w 150"/>
              <a:gd name="T75" fmla="*/ 106 h 130"/>
              <a:gd name="T76" fmla="*/ 14 w 150"/>
              <a:gd name="T77" fmla="*/ 119 h 130"/>
              <a:gd name="T78" fmla="*/ 24 w 150"/>
              <a:gd name="T79" fmla="*/ 130 h 130"/>
              <a:gd name="T80" fmla="*/ 24 w 150"/>
              <a:gd name="T81" fmla="*/ 98 h 130"/>
              <a:gd name="T82" fmla="*/ 24 w 150"/>
              <a:gd name="T83" fmla="*/ 95 h 1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Lst>
            <a:rect l="0" t="0" r="r" b="b"/>
            <a:pathLst>
              <a:path w="150" h="130">
                <a:moveTo>
                  <a:pt x="24" y="95"/>
                </a:moveTo>
                <a:lnTo>
                  <a:pt x="24" y="95"/>
                </a:lnTo>
                <a:lnTo>
                  <a:pt x="21" y="85"/>
                </a:lnTo>
                <a:lnTo>
                  <a:pt x="21" y="75"/>
                </a:lnTo>
                <a:lnTo>
                  <a:pt x="21" y="75"/>
                </a:lnTo>
                <a:lnTo>
                  <a:pt x="22" y="64"/>
                </a:lnTo>
                <a:lnTo>
                  <a:pt x="24" y="54"/>
                </a:lnTo>
                <a:lnTo>
                  <a:pt x="30" y="45"/>
                </a:lnTo>
                <a:lnTo>
                  <a:pt x="36" y="36"/>
                </a:lnTo>
                <a:lnTo>
                  <a:pt x="44" y="30"/>
                </a:lnTo>
                <a:lnTo>
                  <a:pt x="54" y="25"/>
                </a:lnTo>
                <a:lnTo>
                  <a:pt x="64" y="22"/>
                </a:lnTo>
                <a:lnTo>
                  <a:pt x="75" y="21"/>
                </a:lnTo>
                <a:lnTo>
                  <a:pt x="75" y="21"/>
                </a:lnTo>
                <a:lnTo>
                  <a:pt x="86" y="22"/>
                </a:lnTo>
                <a:lnTo>
                  <a:pt x="96" y="25"/>
                </a:lnTo>
                <a:lnTo>
                  <a:pt x="106" y="30"/>
                </a:lnTo>
                <a:lnTo>
                  <a:pt x="113" y="36"/>
                </a:lnTo>
                <a:lnTo>
                  <a:pt x="120" y="45"/>
                </a:lnTo>
                <a:lnTo>
                  <a:pt x="125" y="54"/>
                </a:lnTo>
                <a:lnTo>
                  <a:pt x="128" y="64"/>
                </a:lnTo>
                <a:lnTo>
                  <a:pt x="129" y="75"/>
                </a:lnTo>
                <a:lnTo>
                  <a:pt x="129" y="75"/>
                </a:lnTo>
                <a:lnTo>
                  <a:pt x="129" y="85"/>
                </a:lnTo>
                <a:lnTo>
                  <a:pt x="125" y="95"/>
                </a:lnTo>
                <a:lnTo>
                  <a:pt x="125" y="95"/>
                </a:lnTo>
                <a:lnTo>
                  <a:pt x="125" y="98"/>
                </a:lnTo>
                <a:lnTo>
                  <a:pt x="125" y="130"/>
                </a:lnTo>
                <a:lnTo>
                  <a:pt x="125" y="130"/>
                </a:lnTo>
                <a:lnTo>
                  <a:pt x="131" y="124"/>
                </a:lnTo>
                <a:lnTo>
                  <a:pt x="135" y="119"/>
                </a:lnTo>
                <a:lnTo>
                  <a:pt x="140" y="112"/>
                </a:lnTo>
                <a:lnTo>
                  <a:pt x="143" y="106"/>
                </a:lnTo>
                <a:lnTo>
                  <a:pt x="145" y="98"/>
                </a:lnTo>
                <a:lnTo>
                  <a:pt x="148" y="90"/>
                </a:lnTo>
                <a:lnTo>
                  <a:pt x="149" y="83"/>
                </a:lnTo>
                <a:lnTo>
                  <a:pt x="150" y="75"/>
                </a:lnTo>
                <a:lnTo>
                  <a:pt x="150" y="75"/>
                </a:lnTo>
                <a:lnTo>
                  <a:pt x="149" y="67"/>
                </a:lnTo>
                <a:lnTo>
                  <a:pt x="148" y="61"/>
                </a:lnTo>
                <a:lnTo>
                  <a:pt x="146" y="53"/>
                </a:lnTo>
                <a:lnTo>
                  <a:pt x="143" y="46"/>
                </a:lnTo>
                <a:lnTo>
                  <a:pt x="141" y="40"/>
                </a:lnTo>
                <a:lnTo>
                  <a:pt x="137" y="33"/>
                </a:lnTo>
                <a:lnTo>
                  <a:pt x="132" y="27"/>
                </a:lnTo>
                <a:lnTo>
                  <a:pt x="128" y="22"/>
                </a:lnTo>
                <a:lnTo>
                  <a:pt x="122" y="18"/>
                </a:lnTo>
                <a:lnTo>
                  <a:pt x="117" y="13"/>
                </a:lnTo>
                <a:lnTo>
                  <a:pt x="110" y="10"/>
                </a:lnTo>
                <a:lnTo>
                  <a:pt x="103" y="7"/>
                </a:lnTo>
                <a:lnTo>
                  <a:pt x="97" y="3"/>
                </a:lnTo>
                <a:lnTo>
                  <a:pt x="90" y="2"/>
                </a:lnTo>
                <a:lnTo>
                  <a:pt x="83" y="1"/>
                </a:lnTo>
                <a:lnTo>
                  <a:pt x="75" y="0"/>
                </a:lnTo>
                <a:lnTo>
                  <a:pt x="75" y="0"/>
                </a:lnTo>
                <a:lnTo>
                  <a:pt x="67" y="1"/>
                </a:lnTo>
                <a:lnTo>
                  <a:pt x="59" y="2"/>
                </a:lnTo>
                <a:lnTo>
                  <a:pt x="53" y="3"/>
                </a:lnTo>
                <a:lnTo>
                  <a:pt x="46" y="7"/>
                </a:lnTo>
                <a:lnTo>
                  <a:pt x="40" y="10"/>
                </a:lnTo>
                <a:lnTo>
                  <a:pt x="33" y="13"/>
                </a:lnTo>
                <a:lnTo>
                  <a:pt x="27" y="18"/>
                </a:lnTo>
                <a:lnTo>
                  <a:pt x="22" y="22"/>
                </a:lnTo>
                <a:lnTo>
                  <a:pt x="17" y="27"/>
                </a:lnTo>
                <a:lnTo>
                  <a:pt x="13" y="33"/>
                </a:lnTo>
                <a:lnTo>
                  <a:pt x="9" y="40"/>
                </a:lnTo>
                <a:lnTo>
                  <a:pt x="5" y="46"/>
                </a:lnTo>
                <a:lnTo>
                  <a:pt x="3" y="53"/>
                </a:lnTo>
                <a:lnTo>
                  <a:pt x="2" y="61"/>
                </a:lnTo>
                <a:lnTo>
                  <a:pt x="0" y="67"/>
                </a:lnTo>
                <a:lnTo>
                  <a:pt x="0" y="75"/>
                </a:lnTo>
                <a:lnTo>
                  <a:pt x="0" y="75"/>
                </a:lnTo>
                <a:lnTo>
                  <a:pt x="1" y="83"/>
                </a:lnTo>
                <a:lnTo>
                  <a:pt x="2" y="90"/>
                </a:lnTo>
                <a:lnTo>
                  <a:pt x="3" y="98"/>
                </a:lnTo>
                <a:lnTo>
                  <a:pt x="6" y="106"/>
                </a:lnTo>
                <a:lnTo>
                  <a:pt x="10" y="112"/>
                </a:lnTo>
                <a:lnTo>
                  <a:pt x="14" y="119"/>
                </a:lnTo>
                <a:lnTo>
                  <a:pt x="19" y="124"/>
                </a:lnTo>
                <a:lnTo>
                  <a:pt x="24" y="130"/>
                </a:lnTo>
                <a:lnTo>
                  <a:pt x="24" y="98"/>
                </a:lnTo>
                <a:lnTo>
                  <a:pt x="24" y="98"/>
                </a:lnTo>
                <a:lnTo>
                  <a:pt x="24" y="95"/>
                </a:lnTo>
                <a:lnTo>
                  <a:pt x="24" y="9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4" name="Freeform 11">
            <a:extLst>
              <a:ext uri="{FF2B5EF4-FFF2-40B4-BE49-F238E27FC236}">
                <a16:creationId xmlns:a16="http://schemas.microsoft.com/office/drawing/2014/main" id="{00000000-0008-0000-0B00-000004000000}"/>
              </a:ext>
            </a:extLst>
          </xdr:cNvPr>
          <xdr:cNvSpPr>
            <a:spLocks/>
          </xdr:cNvSpPr>
        </xdr:nvSpPr>
        <xdr:spPr bwMode="auto">
          <a:xfrm>
            <a:off x="446088" y="2332038"/>
            <a:ext cx="468313" cy="455613"/>
          </a:xfrm>
          <a:custGeom>
            <a:avLst/>
            <a:gdLst>
              <a:gd name="T0" fmla="*/ 20 w 295"/>
              <a:gd name="T1" fmla="*/ 148 h 287"/>
              <a:gd name="T2" fmla="*/ 23 w 295"/>
              <a:gd name="T3" fmla="*/ 123 h 287"/>
              <a:gd name="T4" fmla="*/ 30 w 295"/>
              <a:gd name="T5" fmla="*/ 98 h 287"/>
              <a:gd name="T6" fmla="*/ 42 w 295"/>
              <a:gd name="T7" fmla="*/ 76 h 287"/>
              <a:gd name="T8" fmla="*/ 57 w 295"/>
              <a:gd name="T9" fmla="*/ 58 h 287"/>
              <a:gd name="T10" fmla="*/ 76 w 295"/>
              <a:gd name="T11" fmla="*/ 42 h 287"/>
              <a:gd name="T12" fmla="*/ 98 w 295"/>
              <a:gd name="T13" fmla="*/ 30 h 287"/>
              <a:gd name="T14" fmla="*/ 122 w 295"/>
              <a:gd name="T15" fmla="*/ 23 h 287"/>
              <a:gd name="T16" fmla="*/ 148 w 295"/>
              <a:gd name="T17" fmla="*/ 20 h 287"/>
              <a:gd name="T18" fmla="*/ 161 w 295"/>
              <a:gd name="T19" fmla="*/ 21 h 287"/>
              <a:gd name="T20" fmla="*/ 185 w 295"/>
              <a:gd name="T21" fmla="*/ 27 h 287"/>
              <a:gd name="T22" fmla="*/ 208 w 295"/>
              <a:gd name="T23" fmla="*/ 35 h 287"/>
              <a:gd name="T24" fmla="*/ 229 w 295"/>
              <a:gd name="T25" fmla="*/ 50 h 287"/>
              <a:gd name="T26" fmla="*/ 246 w 295"/>
              <a:gd name="T27" fmla="*/ 67 h 287"/>
              <a:gd name="T28" fmla="*/ 260 w 295"/>
              <a:gd name="T29" fmla="*/ 87 h 287"/>
              <a:gd name="T30" fmla="*/ 270 w 295"/>
              <a:gd name="T31" fmla="*/ 110 h 287"/>
              <a:gd name="T32" fmla="*/ 275 w 295"/>
              <a:gd name="T33" fmla="*/ 135 h 287"/>
              <a:gd name="T34" fmla="*/ 276 w 295"/>
              <a:gd name="T35" fmla="*/ 148 h 287"/>
              <a:gd name="T36" fmla="*/ 272 w 295"/>
              <a:gd name="T37" fmla="*/ 178 h 287"/>
              <a:gd name="T38" fmla="*/ 262 w 295"/>
              <a:gd name="T39" fmla="*/ 204 h 287"/>
              <a:gd name="T40" fmla="*/ 247 w 295"/>
              <a:gd name="T41" fmla="*/ 228 h 287"/>
              <a:gd name="T42" fmla="*/ 227 w 295"/>
              <a:gd name="T43" fmla="*/ 247 h 287"/>
              <a:gd name="T44" fmla="*/ 237 w 295"/>
              <a:gd name="T45" fmla="*/ 253 h 287"/>
              <a:gd name="T46" fmla="*/ 246 w 295"/>
              <a:gd name="T47" fmla="*/ 259 h 287"/>
              <a:gd name="T48" fmla="*/ 267 w 295"/>
              <a:gd name="T49" fmla="*/ 236 h 287"/>
              <a:gd name="T50" fmla="*/ 282 w 295"/>
              <a:gd name="T51" fmla="*/ 210 h 287"/>
              <a:gd name="T52" fmla="*/ 292 w 295"/>
              <a:gd name="T53" fmla="*/ 180 h 287"/>
              <a:gd name="T54" fmla="*/ 295 w 295"/>
              <a:gd name="T55" fmla="*/ 148 h 287"/>
              <a:gd name="T56" fmla="*/ 294 w 295"/>
              <a:gd name="T57" fmla="*/ 132 h 287"/>
              <a:gd name="T58" fmla="*/ 289 w 295"/>
              <a:gd name="T59" fmla="*/ 104 h 287"/>
              <a:gd name="T60" fmla="*/ 278 w 295"/>
              <a:gd name="T61" fmla="*/ 77 h 287"/>
              <a:gd name="T62" fmla="*/ 262 w 295"/>
              <a:gd name="T63" fmla="*/ 54 h 287"/>
              <a:gd name="T64" fmla="*/ 241 w 295"/>
              <a:gd name="T65" fmla="*/ 34 h 287"/>
              <a:gd name="T66" fmla="*/ 218 w 295"/>
              <a:gd name="T67" fmla="*/ 18 h 287"/>
              <a:gd name="T68" fmla="*/ 192 w 295"/>
              <a:gd name="T69" fmla="*/ 7 h 287"/>
              <a:gd name="T70" fmla="*/ 163 w 295"/>
              <a:gd name="T71" fmla="*/ 1 h 287"/>
              <a:gd name="T72" fmla="*/ 148 w 295"/>
              <a:gd name="T73" fmla="*/ 0 h 287"/>
              <a:gd name="T74" fmla="*/ 118 w 295"/>
              <a:gd name="T75" fmla="*/ 4 h 287"/>
              <a:gd name="T76" fmla="*/ 90 w 295"/>
              <a:gd name="T77" fmla="*/ 12 h 287"/>
              <a:gd name="T78" fmla="*/ 65 w 295"/>
              <a:gd name="T79" fmla="*/ 26 h 287"/>
              <a:gd name="T80" fmla="*/ 43 w 295"/>
              <a:gd name="T81" fmla="*/ 43 h 287"/>
              <a:gd name="T82" fmla="*/ 25 w 295"/>
              <a:gd name="T83" fmla="*/ 65 h 287"/>
              <a:gd name="T84" fmla="*/ 11 w 295"/>
              <a:gd name="T85" fmla="*/ 91 h 287"/>
              <a:gd name="T86" fmla="*/ 2 w 295"/>
              <a:gd name="T87" fmla="*/ 118 h 287"/>
              <a:gd name="T88" fmla="*/ 0 w 295"/>
              <a:gd name="T89" fmla="*/ 148 h 287"/>
              <a:gd name="T90" fmla="*/ 0 w 295"/>
              <a:gd name="T91" fmla="*/ 160 h 287"/>
              <a:gd name="T92" fmla="*/ 3 w 295"/>
              <a:gd name="T93" fmla="*/ 183 h 287"/>
              <a:gd name="T94" fmla="*/ 11 w 295"/>
              <a:gd name="T95" fmla="*/ 204 h 287"/>
              <a:gd name="T96" fmla="*/ 21 w 295"/>
              <a:gd name="T97" fmla="*/ 224 h 287"/>
              <a:gd name="T98" fmla="*/ 34 w 295"/>
              <a:gd name="T99" fmla="*/ 243 h 287"/>
              <a:gd name="T100" fmla="*/ 50 w 295"/>
              <a:gd name="T101" fmla="*/ 258 h 287"/>
              <a:gd name="T102" fmla="*/ 67 w 295"/>
              <a:gd name="T103" fmla="*/ 272 h 287"/>
              <a:gd name="T104" fmla="*/ 86 w 295"/>
              <a:gd name="T105" fmla="*/ 282 h 287"/>
              <a:gd name="T106" fmla="*/ 97 w 295"/>
              <a:gd name="T107" fmla="*/ 265 h 287"/>
              <a:gd name="T108" fmla="*/ 88 w 295"/>
              <a:gd name="T109" fmla="*/ 261 h 287"/>
              <a:gd name="T110" fmla="*/ 66 w 295"/>
              <a:gd name="T111" fmla="*/ 246 h 287"/>
              <a:gd name="T112" fmla="*/ 42 w 295"/>
              <a:gd name="T113" fmla="*/ 218 h 287"/>
              <a:gd name="T114" fmla="*/ 29 w 295"/>
              <a:gd name="T115" fmla="*/ 194 h 287"/>
              <a:gd name="T116" fmla="*/ 23 w 295"/>
              <a:gd name="T117" fmla="*/ 177 h 287"/>
              <a:gd name="T118" fmla="*/ 20 w 295"/>
              <a:gd name="T119" fmla="*/ 158 h 287"/>
              <a:gd name="T120" fmla="*/ 20 w 295"/>
              <a:gd name="T121" fmla="*/ 148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95" h="287">
                <a:moveTo>
                  <a:pt x="20" y="148"/>
                </a:moveTo>
                <a:lnTo>
                  <a:pt x="20" y="148"/>
                </a:lnTo>
                <a:lnTo>
                  <a:pt x="21" y="135"/>
                </a:lnTo>
                <a:lnTo>
                  <a:pt x="23" y="123"/>
                </a:lnTo>
                <a:lnTo>
                  <a:pt x="25" y="110"/>
                </a:lnTo>
                <a:lnTo>
                  <a:pt x="30" y="98"/>
                </a:lnTo>
                <a:lnTo>
                  <a:pt x="35" y="87"/>
                </a:lnTo>
                <a:lnTo>
                  <a:pt x="42" y="76"/>
                </a:lnTo>
                <a:lnTo>
                  <a:pt x="50" y="67"/>
                </a:lnTo>
                <a:lnTo>
                  <a:pt x="57" y="58"/>
                </a:lnTo>
                <a:lnTo>
                  <a:pt x="66" y="50"/>
                </a:lnTo>
                <a:lnTo>
                  <a:pt x="76" y="42"/>
                </a:lnTo>
                <a:lnTo>
                  <a:pt x="87" y="35"/>
                </a:lnTo>
                <a:lnTo>
                  <a:pt x="98" y="30"/>
                </a:lnTo>
                <a:lnTo>
                  <a:pt x="110" y="27"/>
                </a:lnTo>
                <a:lnTo>
                  <a:pt x="122" y="23"/>
                </a:lnTo>
                <a:lnTo>
                  <a:pt x="135" y="21"/>
                </a:lnTo>
                <a:lnTo>
                  <a:pt x="148" y="20"/>
                </a:lnTo>
                <a:lnTo>
                  <a:pt x="148" y="20"/>
                </a:lnTo>
                <a:lnTo>
                  <a:pt x="161" y="21"/>
                </a:lnTo>
                <a:lnTo>
                  <a:pt x="173" y="23"/>
                </a:lnTo>
                <a:lnTo>
                  <a:pt x="185" y="27"/>
                </a:lnTo>
                <a:lnTo>
                  <a:pt x="197" y="30"/>
                </a:lnTo>
                <a:lnTo>
                  <a:pt x="208" y="35"/>
                </a:lnTo>
                <a:lnTo>
                  <a:pt x="219" y="42"/>
                </a:lnTo>
                <a:lnTo>
                  <a:pt x="229" y="50"/>
                </a:lnTo>
                <a:lnTo>
                  <a:pt x="238" y="58"/>
                </a:lnTo>
                <a:lnTo>
                  <a:pt x="246" y="67"/>
                </a:lnTo>
                <a:lnTo>
                  <a:pt x="254" y="76"/>
                </a:lnTo>
                <a:lnTo>
                  <a:pt x="260" y="87"/>
                </a:lnTo>
                <a:lnTo>
                  <a:pt x="266" y="98"/>
                </a:lnTo>
                <a:lnTo>
                  <a:pt x="270" y="110"/>
                </a:lnTo>
                <a:lnTo>
                  <a:pt x="272" y="123"/>
                </a:lnTo>
                <a:lnTo>
                  <a:pt x="275" y="135"/>
                </a:lnTo>
                <a:lnTo>
                  <a:pt x="276" y="148"/>
                </a:lnTo>
                <a:lnTo>
                  <a:pt x="276" y="148"/>
                </a:lnTo>
                <a:lnTo>
                  <a:pt x="275" y="163"/>
                </a:lnTo>
                <a:lnTo>
                  <a:pt x="272" y="178"/>
                </a:lnTo>
                <a:lnTo>
                  <a:pt x="268" y="191"/>
                </a:lnTo>
                <a:lnTo>
                  <a:pt x="262" y="204"/>
                </a:lnTo>
                <a:lnTo>
                  <a:pt x="256" y="216"/>
                </a:lnTo>
                <a:lnTo>
                  <a:pt x="247" y="228"/>
                </a:lnTo>
                <a:lnTo>
                  <a:pt x="238" y="238"/>
                </a:lnTo>
                <a:lnTo>
                  <a:pt x="227" y="247"/>
                </a:lnTo>
                <a:lnTo>
                  <a:pt x="227" y="247"/>
                </a:lnTo>
                <a:lnTo>
                  <a:pt x="237" y="253"/>
                </a:lnTo>
                <a:lnTo>
                  <a:pt x="246" y="259"/>
                </a:lnTo>
                <a:lnTo>
                  <a:pt x="246" y="259"/>
                </a:lnTo>
                <a:lnTo>
                  <a:pt x="257" y="248"/>
                </a:lnTo>
                <a:lnTo>
                  <a:pt x="267" y="236"/>
                </a:lnTo>
                <a:lnTo>
                  <a:pt x="275" y="224"/>
                </a:lnTo>
                <a:lnTo>
                  <a:pt x="282" y="210"/>
                </a:lnTo>
                <a:lnTo>
                  <a:pt x="288" y="195"/>
                </a:lnTo>
                <a:lnTo>
                  <a:pt x="292" y="180"/>
                </a:lnTo>
                <a:lnTo>
                  <a:pt x="294" y="164"/>
                </a:lnTo>
                <a:lnTo>
                  <a:pt x="295" y="148"/>
                </a:lnTo>
                <a:lnTo>
                  <a:pt x="295" y="148"/>
                </a:lnTo>
                <a:lnTo>
                  <a:pt x="294" y="132"/>
                </a:lnTo>
                <a:lnTo>
                  <a:pt x="292" y="118"/>
                </a:lnTo>
                <a:lnTo>
                  <a:pt x="289" y="104"/>
                </a:lnTo>
                <a:lnTo>
                  <a:pt x="284" y="91"/>
                </a:lnTo>
                <a:lnTo>
                  <a:pt x="278" y="77"/>
                </a:lnTo>
                <a:lnTo>
                  <a:pt x="270" y="65"/>
                </a:lnTo>
                <a:lnTo>
                  <a:pt x="262" y="54"/>
                </a:lnTo>
                <a:lnTo>
                  <a:pt x="253" y="43"/>
                </a:lnTo>
                <a:lnTo>
                  <a:pt x="241" y="34"/>
                </a:lnTo>
                <a:lnTo>
                  <a:pt x="230" y="26"/>
                </a:lnTo>
                <a:lnTo>
                  <a:pt x="218" y="18"/>
                </a:lnTo>
                <a:lnTo>
                  <a:pt x="205" y="12"/>
                </a:lnTo>
                <a:lnTo>
                  <a:pt x="192" y="7"/>
                </a:lnTo>
                <a:lnTo>
                  <a:pt x="178" y="4"/>
                </a:lnTo>
                <a:lnTo>
                  <a:pt x="163" y="1"/>
                </a:lnTo>
                <a:lnTo>
                  <a:pt x="148" y="0"/>
                </a:lnTo>
                <a:lnTo>
                  <a:pt x="148" y="0"/>
                </a:lnTo>
                <a:lnTo>
                  <a:pt x="132" y="1"/>
                </a:lnTo>
                <a:lnTo>
                  <a:pt x="118" y="4"/>
                </a:lnTo>
                <a:lnTo>
                  <a:pt x="104" y="7"/>
                </a:lnTo>
                <a:lnTo>
                  <a:pt x="90" y="12"/>
                </a:lnTo>
                <a:lnTo>
                  <a:pt x="77" y="18"/>
                </a:lnTo>
                <a:lnTo>
                  <a:pt x="65" y="26"/>
                </a:lnTo>
                <a:lnTo>
                  <a:pt x="54" y="34"/>
                </a:lnTo>
                <a:lnTo>
                  <a:pt x="43" y="43"/>
                </a:lnTo>
                <a:lnTo>
                  <a:pt x="33" y="54"/>
                </a:lnTo>
                <a:lnTo>
                  <a:pt x="25" y="65"/>
                </a:lnTo>
                <a:lnTo>
                  <a:pt x="18" y="77"/>
                </a:lnTo>
                <a:lnTo>
                  <a:pt x="11" y="91"/>
                </a:lnTo>
                <a:lnTo>
                  <a:pt x="7" y="104"/>
                </a:lnTo>
                <a:lnTo>
                  <a:pt x="2" y="118"/>
                </a:lnTo>
                <a:lnTo>
                  <a:pt x="0" y="132"/>
                </a:lnTo>
                <a:lnTo>
                  <a:pt x="0" y="148"/>
                </a:lnTo>
                <a:lnTo>
                  <a:pt x="0" y="148"/>
                </a:lnTo>
                <a:lnTo>
                  <a:pt x="0" y="160"/>
                </a:lnTo>
                <a:lnTo>
                  <a:pt x="1" y="171"/>
                </a:lnTo>
                <a:lnTo>
                  <a:pt x="3" y="183"/>
                </a:lnTo>
                <a:lnTo>
                  <a:pt x="7" y="194"/>
                </a:lnTo>
                <a:lnTo>
                  <a:pt x="11" y="204"/>
                </a:lnTo>
                <a:lnTo>
                  <a:pt x="16" y="215"/>
                </a:lnTo>
                <a:lnTo>
                  <a:pt x="21" y="224"/>
                </a:lnTo>
                <a:lnTo>
                  <a:pt x="27" y="234"/>
                </a:lnTo>
                <a:lnTo>
                  <a:pt x="34" y="243"/>
                </a:lnTo>
                <a:lnTo>
                  <a:pt x="41" y="250"/>
                </a:lnTo>
                <a:lnTo>
                  <a:pt x="50" y="258"/>
                </a:lnTo>
                <a:lnTo>
                  <a:pt x="57" y="266"/>
                </a:lnTo>
                <a:lnTo>
                  <a:pt x="67" y="272"/>
                </a:lnTo>
                <a:lnTo>
                  <a:pt x="76" y="278"/>
                </a:lnTo>
                <a:lnTo>
                  <a:pt x="86" y="282"/>
                </a:lnTo>
                <a:lnTo>
                  <a:pt x="97" y="287"/>
                </a:lnTo>
                <a:lnTo>
                  <a:pt x="97" y="265"/>
                </a:lnTo>
                <a:lnTo>
                  <a:pt x="97" y="265"/>
                </a:lnTo>
                <a:lnTo>
                  <a:pt x="88" y="261"/>
                </a:lnTo>
                <a:lnTo>
                  <a:pt x="81" y="257"/>
                </a:lnTo>
                <a:lnTo>
                  <a:pt x="66" y="246"/>
                </a:lnTo>
                <a:lnTo>
                  <a:pt x="53" y="233"/>
                </a:lnTo>
                <a:lnTo>
                  <a:pt x="42" y="218"/>
                </a:lnTo>
                <a:lnTo>
                  <a:pt x="32" y="203"/>
                </a:lnTo>
                <a:lnTo>
                  <a:pt x="29" y="194"/>
                </a:lnTo>
                <a:lnTo>
                  <a:pt x="25" y="185"/>
                </a:lnTo>
                <a:lnTo>
                  <a:pt x="23" y="177"/>
                </a:lnTo>
                <a:lnTo>
                  <a:pt x="21" y="168"/>
                </a:lnTo>
                <a:lnTo>
                  <a:pt x="20" y="158"/>
                </a:lnTo>
                <a:lnTo>
                  <a:pt x="20" y="148"/>
                </a:lnTo>
                <a:lnTo>
                  <a:pt x="20" y="14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reeform 12">
            <a:extLst>
              <a:ext uri="{FF2B5EF4-FFF2-40B4-BE49-F238E27FC236}">
                <a16:creationId xmlns:a16="http://schemas.microsoft.com/office/drawing/2014/main" id="{00000000-0008-0000-0B00-000005000000}"/>
              </a:ext>
            </a:extLst>
          </xdr:cNvPr>
          <xdr:cNvSpPr>
            <a:spLocks/>
          </xdr:cNvSpPr>
        </xdr:nvSpPr>
        <xdr:spPr bwMode="auto">
          <a:xfrm>
            <a:off x="514350" y="2546351"/>
            <a:ext cx="495300" cy="695325"/>
          </a:xfrm>
          <a:custGeom>
            <a:avLst/>
            <a:gdLst>
              <a:gd name="T0" fmla="*/ 312 w 312"/>
              <a:gd name="T1" fmla="*/ 212 h 438"/>
              <a:gd name="T2" fmla="*/ 304 w 312"/>
              <a:gd name="T3" fmla="*/ 197 h 438"/>
              <a:gd name="T4" fmla="*/ 289 w 312"/>
              <a:gd name="T5" fmla="*/ 188 h 438"/>
              <a:gd name="T6" fmla="*/ 276 w 312"/>
              <a:gd name="T7" fmla="*/ 189 h 438"/>
              <a:gd name="T8" fmla="*/ 260 w 312"/>
              <a:gd name="T9" fmla="*/ 200 h 438"/>
              <a:gd name="T10" fmla="*/ 259 w 312"/>
              <a:gd name="T11" fmla="*/ 184 h 438"/>
              <a:gd name="T12" fmla="*/ 250 w 312"/>
              <a:gd name="T13" fmla="*/ 166 h 438"/>
              <a:gd name="T14" fmla="*/ 234 w 312"/>
              <a:gd name="T15" fmla="*/ 158 h 438"/>
              <a:gd name="T16" fmla="*/ 219 w 312"/>
              <a:gd name="T17" fmla="*/ 158 h 438"/>
              <a:gd name="T18" fmla="*/ 200 w 312"/>
              <a:gd name="T19" fmla="*/ 174 h 438"/>
              <a:gd name="T20" fmla="*/ 198 w 312"/>
              <a:gd name="T21" fmla="*/ 157 h 438"/>
              <a:gd name="T22" fmla="*/ 190 w 312"/>
              <a:gd name="T23" fmla="*/ 140 h 438"/>
              <a:gd name="T24" fmla="*/ 173 w 312"/>
              <a:gd name="T25" fmla="*/ 131 h 438"/>
              <a:gd name="T26" fmla="*/ 161 w 312"/>
              <a:gd name="T27" fmla="*/ 130 h 438"/>
              <a:gd name="T28" fmla="*/ 148 w 312"/>
              <a:gd name="T29" fmla="*/ 135 h 438"/>
              <a:gd name="T30" fmla="*/ 138 w 312"/>
              <a:gd name="T31" fmla="*/ 146 h 438"/>
              <a:gd name="T32" fmla="*/ 136 w 312"/>
              <a:gd name="T33" fmla="*/ 36 h 438"/>
              <a:gd name="T34" fmla="*/ 130 w 312"/>
              <a:gd name="T35" fmla="*/ 16 h 438"/>
              <a:gd name="T36" fmla="*/ 117 w 312"/>
              <a:gd name="T37" fmla="*/ 3 h 438"/>
              <a:gd name="T38" fmla="*/ 105 w 312"/>
              <a:gd name="T39" fmla="*/ 0 h 438"/>
              <a:gd name="T40" fmla="*/ 87 w 312"/>
              <a:gd name="T41" fmla="*/ 6 h 438"/>
              <a:gd name="T42" fmla="*/ 76 w 312"/>
              <a:gd name="T43" fmla="*/ 23 h 438"/>
              <a:gd name="T44" fmla="*/ 74 w 312"/>
              <a:gd name="T45" fmla="*/ 237 h 438"/>
              <a:gd name="T46" fmla="*/ 63 w 312"/>
              <a:gd name="T47" fmla="*/ 205 h 438"/>
              <a:gd name="T48" fmla="*/ 46 w 312"/>
              <a:gd name="T49" fmla="*/ 178 h 438"/>
              <a:gd name="T50" fmla="*/ 27 w 312"/>
              <a:gd name="T51" fmla="*/ 164 h 438"/>
              <a:gd name="T52" fmla="*/ 13 w 312"/>
              <a:gd name="T53" fmla="*/ 163 h 438"/>
              <a:gd name="T54" fmla="*/ 3 w 312"/>
              <a:gd name="T55" fmla="*/ 169 h 438"/>
              <a:gd name="T56" fmla="*/ 0 w 312"/>
              <a:gd name="T57" fmla="*/ 182 h 438"/>
              <a:gd name="T58" fmla="*/ 7 w 312"/>
              <a:gd name="T59" fmla="*/ 217 h 438"/>
              <a:gd name="T60" fmla="*/ 27 w 312"/>
              <a:gd name="T61" fmla="*/ 290 h 438"/>
              <a:gd name="T62" fmla="*/ 38 w 312"/>
              <a:gd name="T63" fmla="*/ 328 h 438"/>
              <a:gd name="T64" fmla="*/ 57 w 312"/>
              <a:gd name="T65" fmla="*/ 368 h 438"/>
              <a:gd name="T66" fmla="*/ 75 w 312"/>
              <a:gd name="T67" fmla="*/ 392 h 438"/>
              <a:gd name="T68" fmla="*/ 116 w 312"/>
              <a:gd name="T69" fmla="*/ 424 h 438"/>
              <a:gd name="T70" fmla="*/ 164 w 312"/>
              <a:gd name="T71" fmla="*/ 437 h 438"/>
              <a:gd name="T72" fmla="*/ 193 w 312"/>
              <a:gd name="T73" fmla="*/ 438 h 438"/>
              <a:gd name="T74" fmla="*/ 226 w 312"/>
              <a:gd name="T75" fmla="*/ 432 h 438"/>
              <a:gd name="T76" fmla="*/ 259 w 312"/>
              <a:gd name="T77" fmla="*/ 416 h 438"/>
              <a:gd name="T78" fmla="*/ 287 w 312"/>
              <a:gd name="T79" fmla="*/ 391 h 438"/>
              <a:gd name="T80" fmla="*/ 305 w 312"/>
              <a:gd name="T81" fmla="*/ 353 h 438"/>
              <a:gd name="T82" fmla="*/ 312 w 312"/>
              <a:gd name="T83" fmla="*/ 303 h 438"/>
              <a:gd name="T84" fmla="*/ 312 w 312"/>
              <a:gd name="T85" fmla="*/ 301 h 4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12" h="438">
                <a:moveTo>
                  <a:pt x="312" y="219"/>
                </a:moveTo>
                <a:lnTo>
                  <a:pt x="312" y="219"/>
                </a:lnTo>
                <a:lnTo>
                  <a:pt x="312" y="212"/>
                </a:lnTo>
                <a:lnTo>
                  <a:pt x="310" y="207"/>
                </a:lnTo>
                <a:lnTo>
                  <a:pt x="308" y="201"/>
                </a:lnTo>
                <a:lnTo>
                  <a:pt x="304" y="197"/>
                </a:lnTo>
                <a:lnTo>
                  <a:pt x="300" y="194"/>
                </a:lnTo>
                <a:lnTo>
                  <a:pt x="295" y="190"/>
                </a:lnTo>
                <a:lnTo>
                  <a:pt x="289" y="188"/>
                </a:lnTo>
                <a:lnTo>
                  <a:pt x="283" y="188"/>
                </a:lnTo>
                <a:lnTo>
                  <a:pt x="283" y="188"/>
                </a:lnTo>
                <a:lnTo>
                  <a:pt x="276" y="189"/>
                </a:lnTo>
                <a:lnTo>
                  <a:pt x="270" y="191"/>
                </a:lnTo>
                <a:lnTo>
                  <a:pt x="265" y="196"/>
                </a:lnTo>
                <a:lnTo>
                  <a:pt x="260" y="200"/>
                </a:lnTo>
                <a:lnTo>
                  <a:pt x="260" y="190"/>
                </a:lnTo>
                <a:lnTo>
                  <a:pt x="260" y="190"/>
                </a:lnTo>
                <a:lnTo>
                  <a:pt x="259" y="184"/>
                </a:lnTo>
                <a:lnTo>
                  <a:pt x="257" y="177"/>
                </a:lnTo>
                <a:lnTo>
                  <a:pt x="255" y="172"/>
                </a:lnTo>
                <a:lnTo>
                  <a:pt x="250" y="166"/>
                </a:lnTo>
                <a:lnTo>
                  <a:pt x="246" y="163"/>
                </a:lnTo>
                <a:lnTo>
                  <a:pt x="240" y="159"/>
                </a:lnTo>
                <a:lnTo>
                  <a:pt x="234" y="158"/>
                </a:lnTo>
                <a:lnTo>
                  <a:pt x="227" y="157"/>
                </a:lnTo>
                <a:lnTo>
                  <a:pt x="227" y="157"/>
                </a:lnTo>
                <a:lnTo>
                  <a:pt x="219" y="158"/>
                </a:lnTo>
                <a:lnTo>
                  <a:pt x="212" y="162"/>
                </a:lnTo>
                <a:lnTo>
                  <a:pt x="205" y="167"/>
                </a:lnTo>
                <a:lnTo>
                  <a:pt x="200" y="174"/>
                </a:lnTo>
                <a:lnTo>
                  <a:pt x="200" y="164"/>
                </a:lnTo>
                <a:lnTo>
                  <a:pt x="200" y="164"/>
                </a:lnTo>
                <a:lnTo>
                  <a:pt x="198" y="157"/>
                </a:lnTo>
                <a:lnTo>
                  <a:pt x="197" y="151"/>
                </a:lnTo>
                <a:lnTo>
                  <a:pt x="194" y="144"/>
                </a:lnTo>
                <a:lnTo>
                  <a:pt x="190" y="140"/>
                </a:lnTo>
                <a:lnTo>
                  <a:pt x="185" y="135"/>
                </a:lnTo>
                <a:lnTo>
                  <a:pt x="180" y="132"/>
                </a:lnTo>
                <a:lnTo>
                  <a:pt x="173" y="131"/>
                </a:lnTo>
                <a:lnTo>
                  <a:pt x="167" y="130"/>
                </a:lnTo>
                <a:lnTo>
                  <a:pt x="167" y="130"/>
                </a:lnTo>
                <a:lnTo>
                  <a:pt x="161" y="130"/>
                </a:lnTo>
                <a:lnTo>
                  <a:pt x="157" y="131"/>
                </a:lnTo>
                <a:lnTo>
                  <a:pt x="152" y="133"/>
                </a:lnTo>
                <a:lnTo>
                  <a:pt x="148" y="135"/>
                </a:lnTo>
                <a:lnTo>
                  <a:pt x="143" y="139"/>
                </a:lnTo>
                <a:lnTo>
                  <a:pt x="140" y="142"/>
                </a:lnTo>
                <a:lnTo>
                  <a:pt x="138" y="146"/>
                </a:lnTo>
                <a:lnTo>
                  <a:pt x="136" y="151"/>
                </a:lnTo>
                <a:lnTo>
                  <a:pt x="136" y="36"/>
                </a:lnTo>
                <a:lnTo>
                  <a:pt x="136" y="36"/>
                </a:lnTo>
                <a:lnTo>
                  <a:pt x="135" y="29"/>
                </a:lnTo>
                <a:lnTo>
                  <a:pt x="133" y="23"/>
                </a:lnTo>
                <a:lnTo>
                  <a:pt x="130" y="16"/>
                </a:lnTo>
                <a:lnTo>
                  <a:pt x="127" y="11"/>
                </a:lnTo>
                <a:lnTo>
                  <a:pt x="122" y="6"/>
                </a:lnTo>
                <a:lnTo>
                  <a:pt x="117" y="3"/>
                </a:lnTo>
                <a:lnTo>
                  <a:pt x="111" y="1"/>
                </a:lnTo>
                <a:lnTo>
                  <a:pt x="105" y="0"/>
                </a:lnTo>
                <a:lnTo>
                  <a:pt x="105" y="0"/>
                </a:lnTo>
                <a:lnTo>
                  <a:pt x="98" y="1"/>
                </a:lnTo>
                <a:lnTo>
                  <a:pt x="93" y="3"/>
                </a:lnTo>
                <a:lnTo>
                  <a:pt x="87" y="6"/>
                </a:lnTo>
                <a:lnTo>
                  <a:pt x="83" y="11"/>
                </a:lnTo>
                <a:lnTo>
                  <a:pt x="79" y="16"/>
                </a:lnTo>
                <a:lnTo>
                  <a:pt x="76" y="23"/>
                </a:lnTo>
                <a:lnTo>
                  <a:pt x="75" y="29"/>
                </a:lnTo>
                <a:lnTo>
                  <a:pt x="74" y="36"/>
                </a:lnTo>
                <a:lnTo>
                  <a:pt x="74" y="237"/>
                </a:lnTo>
                <a:lnTo>
                  <a:pt x="74" y="237"/>
                </a:lnTo>
                <a:lnTo>
                  <a:pt x="63" y="205"/>
                </a:lnTo>
                <a:lnTo>
                  <a:pt x="63" y="205"/>
                </a:lnTo>
                <a:lnTo>
                  <a:pt x="58" y="195"/>
                </a:lnTo>
                <a:lnTo>
                  <a:pt x="53" y="186"/>
                </a:lnTo>
                <a:lnTo>
                  <a:pt x="46" y="178"/>
                </a:lnTo>
                <a:lnTo>
                  <a:pt x="41" y="172"/>
                </a:lnTo>
                <a:lnTo>
                  <a:pt x="33" y="167"/>
                </a:lnTo>
                <a:lnTo>
                  <a:pt x="27" y="164"/>
                </a:lnTo>
                <a:lnTo>
                  <a:pt x="20" y="163"/>
                </a:lnTo>
                <a:lnTo>
                  <a:pt x="13" y="163"/>
                </a:lnTo>
                <a:lnTo>
                  <a:pt x="13" y="163"/>
                </a:lnTo>
                <a:lnTo>
                  <a:pt x="9" y="164"/>
                </a:lnTo>
                <a:lnTo>
                  <a:pt x="6" y="166"/>
                </a:lnTo>
                <a:lnTo>
                  <a:pt x="3" y="169"/>
                </a:lnTo>
                <a:lnTo>
                  <a:pt x="1" y="173"/>
                </a:lnTo>
                <a:lnTo>
                  <a:pt x="0" y="177"/>
                </a:lnTo>
                <a:lnTo>
                  <a:pt x="0" y="182"/>
                </a:lnTo>
                <a:lnTo>
                  <a:pt x="1" y="193"/>
                </a:lnTo>
                <a:lnTo>
                  <a:pt x="3" y="204"/>
                </a:lnTo>
                <a:lnTo>
                  <a:pt x="7" y="217"/>
                </a:lnTo>
                <a:lnTo>
                  <a:pt x="13" y="241"/>
                </a:lnTo>
                <a:lnTo>
                  <a:pt x="13" y="241"/>
                </a:lnTo>
                <a:lnTo>
                  <a:pt x="27" y="290"/>
                </a:lnTo>
                <a:lnTo>
                  <a:pt x="33" y="313"/>
                </a:lnTo>
                <a:lnTo>
                  <a:pt x="38" y="328"/>
                </a:lnTo>
                <a:lnTo>
                  <a:pt x="38" y="328"/>
                </a:lnTo>
                <a:lnTo>
                  <a:pt x="44" y="342"/>
                </a:lnTo>
                <a:lnTo>
                  <a:pt x="51" y="356"/>
                </a:lnTo>
                <a:lnTo>
                  <a:pt x="57" y="368"/>
                </a:lnTo>
                <a:lnTo>
                  <a:pt x="64" y="378"/>
                </a:lnTo>
                <a:lnTo>
                  <a:pt x="64" y="378"/>
                </a:lnTo>
                <a:lnTo>
                  <a:pt x="75" y="392"/>
                </a:lnTo>
                <a:lnTo>
                  <a:pt x="87" y="405"/>
                </a:lnTo>
                <a:lnTo>
                  <a:pt x="101" y="415"/>
                </a:lnTo>
                <a:lnTo>
                  <a:pt x="116" y="424"/>
                </a:lnTo>
                <a:lnTo>
                  <a:pt x="131" y="431"/>
                </a:lnTo>
                <a:lnTo>
                  <a:pt x="148" y="435"/>
                </a:lnTo>
                <a:lnTo>
                  <a:pt x="164" y="437"/>
                </a:lnTo>
                <a:lnTo>
                  <a:pt x="182" y="438"/>
                </a:lnTo>
                <a:lnTo>
                  <a:pt x="182" y="438"/>
                </a:lnTo>
                <a:lnTo>
                  <a:pt x="193" y="438"/>
                </a:lnTo>
                <a:lnTo>
                  <a:pt x="204" y="437"/>
                </a:lnTo>
                <a:lnTo>
                  <a:pt x="215" y="435"/>
                </a:lnTo>
                <a:lnTo>
                  <a:pt x="226" y="432"/>
                </a:lnTo>
                <a:lnTo>
                  <a:pt x="237" y="427"/>
                </a:lnTo>
                <a:lnTo>
                  <a:pt x="248" y="422"/>
                </a:lnTo>
                <a:lnTo>
                  <a:pt x="259" y="416"/>
                </a:lnTo>
                <a:lnTo>
                  <a:pt x="269" y="409"/>
                </a:lnTo>
                <a:lnTo>
                  <a:pt x="278" y="400"/>
                </a:lnTo>
                <a:lnTo>
                  <a:pt x="287" y="391"/>
                </a:lnTo>
                <a:lnTo>
                  <a:pt x="293" y="380"/>
                </a:lnTo>
                <a:lnTo>
                  <a:pt x="300" y="367"/>
                </a:lnTo>
                <a:lnTo>
                  <a:pt x="305" y="353"/>
                </a:lnTo>
                <a:lnTo>
                  <a:pt x="309" y="338"/>
                </a:lnTo>
                <a:lnTo>
                  <a:pt x="311" y="322"/>
                </a:lnTo>
                <a:lnTo>
                  <a:pt x="312" y="303"/>
                </a:lnTo>
                <a:lnTo>
                  <a:pt x="312" y="303"/>
                </a:lnTo>
                <a:lnTo>
                  <a:pt x="312" y="303"/>
                </a:lnTo>
                <a:lnTo>
                  <a:pt x="312" y="301"/>
                </a:lnTo>
                <a:lnTo>
                  <a:pt x="312" y="2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editAs="oneCell">
    <xdr:from>
      <xdr:col>1</xdr:col>
      <xdr:colOff>0</xdr:colOff>
      <xdr:row>0</xdr:row>
      <xdr:rowOff>145136</xdr:rowOff>
    </xdr:from>
    <xdr:to>
      <xdr:col>1</xdr:col>
      <xdr:colOff>2023254</xdr:colOff>
      <xdr:row>0</xdr:row>
      <xdr:rowOff>462636</xdr:rowOff>
    </xdr:to>
    <xdr:pic>
      <xdr:nvPicPr>
        <xdr:cNvPr id="7" name="Imag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2"/>
        <a:stretch>
          <a:fillRect/>
        </a:stretch>
      </xdr:blipFill>
      <xdr:spPr>
        <a:xfrm>
          <a:off x="272143" y="145136"/>
          <a:ext cx="2023254" cy="317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550475</xdr:colOff>
      <xdr:row>0</xdr:row>
      <xdr:rowOff>135070</xdr:rowOff>
    </xdr:from>
    <xdr:to>
      <xdr:col>8</xdr:col>
      <xdr:colOff>824795</xdr:colOff>
      <xdr:row>0</xdr:row>
      <xdr:rowOff>519118</xdr:rowOff>
    </xdr:to>
    <xdr:grpSp>
      <xdr:nvGrpSpPr>
        <xdr:cNvPr id="6" name="Group 31">
          <a:hlinkClick xmlns:r="http://schemas.openxmlformats.org/officeDocument/2006/relationships" r:id="rId1"/>
          <a:extLst>
            <a:ext uri="{FF2B5EF4-FFF2-40B4-BE49-F238E27FC236}">
              <a16:creationId xmlns:a16="http://schemas.microsoft.com/office/drawing/2014/main" id="{00000000-0008-0000-0C00-000006000000}"/>
            </a:ext>
          </a:extLst>
        </xdr:cNvPr>
        <xdr:cNvGrpSpPr/>
      </xdr:nvGrpSpPr>
      <xdr:grpSpPr>
        <a:xfrm>
          <a:off x="14190275" y="135070"/>
          <a:ext cx="274320" cy="384048"/>
          <a:chOff x="446088" y="2332038"/>
          <a:chExt cx="563562" cy="909638"/>
        </a:xfrm>
        <a:solidFill>
          <a:schemeClr val="bg1"/>
        </a:solidFill>
      </xdr:grpSpPr>
      <xdr:sp macro="" textlink="">
        <xdr:nvSpPr>
          <xdr:cNvPr id="7" name="Freeform 10">
            <a:extLst>
              <a:ext uri="{FF2B5EF4-FFF2-40B4-BE49-F238E27FC236}">
                <a16:creationId xmlns:a16="http://schemas.microsoft.com/office/drawing/2014/main" id="{00000000-0008-0000-0C00-000007000000}"/>
              </a:ext>
            </a:extLst>
          </xdr:cNvPr>
          <xdr:cNvSpPr>
            <a:spLocks/>
          </xdr:cNvSpPr>
        </xdr:nvSpPr>
        <xdr:spPr bwMode="auto">
          <a:xfrm>
            <a:off x="561975" y="2447926"/>
            <a:ext cx="238125" cy="206375"/>
          </a:xfrm>
          <a:custGeom>
            <a:avLst/>
            <a:gdLst>
              <a:gd name="T0" fmla="*/ 24 w 150"/>
              <a:gd name="T1" fmla="*/ 95 h 130"/>
              <a:gd name="T2" fmla="*/ 21 w 150"/>
              <a:gd name="T3" fmla="*/ 75 h 130"/>
              <a:gd name="T4" fmla="*/ 22 w 150"/>
              <a:gd name="T5" fmla="*/ 64 h 130"/>
              <a:gd name="T6" fmla="*/ 30 w 150"/>
              <a:gd name="T7" fmla="*/ 45 h 130"/>
              <a:gd name="T8" fmla="*/ 44 w 150"/>
              <a:gd name="T9" fmla="*/ 30 h 130"/>
              <a:gd name="T10" fmla="*/ 64 w 150"/>
              <a:gd name="T11" fmla="*/ 22 h 130"/>
              <a:gd name="T12" fmla="*/ 75 w 150"/>
              <a:gd name="T13" fmla="*/ 21 h 130"/>
              <a:gd name="T14" fmla="*/ 96 w 150"/>
              <a:gd name="T15" fmla="*/ 25 h 130"/>
              <a:gd name="T16" fmla="*/ 113 w 150"/>
              <a:gd name="T17" fmla="*/ 36 h 130"/>
              <a:gd name="T18" fmla="*/ 125 w 150"/>
              <a:gd name="T19" fmla="*/ 54 h 130"/>
              <a:gd name="T20" fmla="*/ 129 w 150"/>
              <a:gd name="T21" fmla="*/ 75 h 130"/>
              <a:gd name="T22" fmla="*/ 129 w 150"/>
              <a:gd name="T23" fmla="*/ 85 h 130"/>
              <a:gd name="T24" fmla="*/ 125 w 150"/>
              <a:gd name="T25" fmla="*/ 95 h 130"/>
              <a:gd name="T26" fmla="*/ 125 w 150"/>
              <a:gd name="T27" fmla="*/ 130 h 130"/>
              <a:gd name="T28" fmla="*/ 131 w 150"/>
              <a:gd name="T29" fmla="*/ 124 h 130"/>
              <a:gd name="T30" fmla="*/ 140 w 150"/>
              <a:gd name="T31" fmla="*/ 112 h 130"/>
              <a:gd name="T32" fmla="*/ 145 w 150"/>
              <a:gd name="T33" fmla="*/ 98 h 130"/>
              <a:gd name="T34" fmla="*/ 149 w 150"/>
              <a:gd name="T35" fmla="*/ 83 h 130"/>
              <a:gd name="T36" fmla="*/ 150 w 150"/>
              <a:gd name="T37" fmla="*/ 75 h 130"/>
              <a:gd name="T38" fmla="*/ 148 w 150"/>
              <a:gd name="T39" fmla="*/ 61 h 130"/>
              <a:gd name="T40" fmla="*/ 143 w 150"/>
              <a:gd name="T41" fmla="*/ 46 h 130"/>
              <a:gd name="T42" fmla="*/ 137 w 150"/>
              <a:gd name="T43" fmla="*/ 33 h 130"/>
              <a:gd name="T44" fmla="*/ 128 w 150"/>
              <a:gd name="T45" fmla="*/ 22 h 130"/>
              <a:gd name="T46" fmla="*/ 117 w 150"/>
              <a:gd name="T47" fmla="*/ 13 h 130"/>
              <a:gd name="T48" fmla="*/ 103 w 150"/>
              <a:gd name="T49" fmla="*/ 7 h 130"/>
              <a:gd name="T50" fmla="*/ 90 w 150"/>
              <a:gd name="T51" fmla="*/ 2 h 130"/>
              <a:gd name="T52" fmla="*/ 75 w 150"/>
              <a:gd name="T53" fmla="*/ 0 h 130"/>
              <a:gd name="T54" fmla="*/ 67 w 150"/>
              <a:gd name="T55" fmla="*/ 1 h 130"/>
              <a:gd name="T56" fmla="*/ 53 w 150"/>
              <a:gd name="T57" fmla="*/ 3 h 130"/>
              <a:gd name="T58" fmla="*/ 40 w 150"/>
              <a:gd name="T59" fmla="*/ 10 h 130"/>
              <a:gd name="T60" fmla="*/ 27 w 150"/>
              <a:gd name="T61" fmla="*/ 18 h 130"/>
              <a:gd name="T62" fmla="*/ 17 w 150"/>
              <a:gd name="T63" fmla="*/ 27 h 130"/>
              <a:gd name="T64" fmla="*/ 9 w 150"/>
              <a:gd name="T65" fmla="*/ 40 h 130"/>
              <a:gd name="T66" fmla="*/ 3 w 150"/>
              <a:gd name="T67" fmla="*/ 53 h 130"/>
              <a:gd name="T68" fmla="*/ 0 w 150"/>
              <a:gd name="T69" fmla="*/ 67 h 130"/>
              <a:gd name="T70" fmla="*/ 0 w 150"/>
              <a:gd name="T71" fmla="*/ 75 h 130"/>
              <a:gd name="T72" fmla="*/ 2 w 150"/>
              <a:gd name="T73" fmla="*/ 90 h 130"/>
              <a:gd name="T74" fmla="*/ 6 w 150"/>
              <a:gd name="T75" fmla="*/ 106 h 130"/>
              <a:gd name="T76" fmla="*/ 14 w 150"/>
              <a:gd name="T77" fmla="*/ 119 h 130"/>
              <a:gd name="T78" fmla="*/ 24 w 150"/>
              <a:gd name="T79" fmla="*/ 130 h 130"/>
              <a:gd name="T80" fmla="*/ 24 w 150"/>
              <a:gd name="T81" fmla="*/ 98 h 130"/>
              <a:gd name="T82" fmla="*/ 24 w 150"/>
              <a:gd name="T83" fmla="*/ 95 h 1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Lst>
            <a:rect l="0" t="0" r="r" b="b"/>
            <a:pathLst>
              <a:path w="150" h="130">
                <a:moveTo>
                  <a:pt x="24" y="95"/>
                </a:moveTo>
                <a:lnTo>
                  <a:pt x="24" y="95"/>
                </a:lnTo>
                <a:lnTo>
                  <a:pt x="21" y="85"/>
                </a:lnTo>
                <a:lnTo>
                  <a:pt x="21" y="75"/>
                </a:lnTo>
                <a:lnTo>
                  <a:pt x="21" y="75"/>
                </a:lnTo>
                <a:lnTo>
                  <a:pt x="22" y="64"/>
                </a:lnTo>
                <a:lnTo>
                  <a:pt x="24" y="54"/>
                </a:lnTo>
                <a:lnTo>
                  <a:pt x="30" y="45"/>
                </a:lnTo>
                <a:lnTo>
                  <a:pt x="36" y="36"/>
                </a:lnTo>
                <a:lnTo>
                  <a:pt x="44" y="30"/>
                </a:lnTo>
                <a:lnTo>
                  <a:pt x="54" y="25"/>
                </a:lnTo>
                <a:lnTo>
                  <a:pt x="64" y="22"/>
                </a:lnTo>
                <a:lnTo>
                  <a:pt x="75" y="21"/>
                </a:lnTo>
                <a:lnTo>
                  <a:pt x="75" y="21"/>
                </a:lnTo>
                <a:lnTo>
                  <a:pt x="86" y="22"/>
                </a:lnTo>
                <a:lnTo>
                  <a:pt x="96" y="25"/>
                </a:lnTo>
                <a:lnTo>
                  <a:pt x="106" y="30"/>
                </a:lnTo>
                <a:lnTo>
                  <a:pt x="113" y="36"/>
                </a:lnTo>
                <a:lnTo>
                  <a:pt x="120" y="45"/>
                </a:lnTo>
                <a:lnTo>
                  <a:pt x="125" y="54"/>
                </a:lnTo>
                <a:lnTo>
                  <a:pt x="128" y="64"/>
                </a:lnTo>
                <a:lnTo>
                  <a:pt x="129" y="75"/>
                </a:lnTo>
                <a:lnTo>
                  <a:pt x="129" y="75"/>
                </a:lnTo>
                <a:lnTo>
                  <a:pt x="129" y="85"/>
                </a:lnTo>
                <a:lnTo>
                  <a:pt x="125" y="95"/>
                </a:lnTo>
                <a:lnTo>
                  <a:pt x="125" y="95"/>
                </a:lnTo>
                <a:lnTo>
                  <a:pt x="125" y="98"/>
                </a:lnTo>
                <a:lnTo>
                  <a:pt x="125" y="130"/>
                </a:lnTo>
                <a:lnTo>
                  <a:pt x="125" y="130"/>
                </a:lnTo>
                <a:lnTo>
                  <a:pt x="131" y="124"/>
                </a:lnTo>
                <a:lnTo>
                  <a:pt x="135" y="119"/>
                </a:lnTo>
                <a:lnTo>
                  <a:pt x="140" y="112"/>
                </a:lnTo>
                <a:lnTo>
                  <a:pt x="143" y="106"/>
                </a:lnTo>
                <a:lnTo>
                  <a:pt x="145" y="98"/>
                </a:lnTo>
                <a:lnTo>
                  <a:pt x="148" y="90"/>
                </a:lnTo>
                <a:lnTo>
                  <a:pt x="149" y="83"/>
                </a:lnTo>
                <a:lnTo>
                  <a:pt x="150" y="75"/>
                </a:lnTo>
                <a:lnTo>
                  <a:pt x="150" y="75"/>
                </a:lnTo>
                <a:lnTo>
                  <a:pt x="149" y="67"/>
                </a:lnTo>
                <a:lnTo>
                  <a:pt x="148" y="61"/>
                </a:lnTo>
                <a:lnTo>
                  <a:pt x="146" y="53"/>
                </a:lnTo>
                <a:lnTo>
                  <a:pt x="143" y="46"/>
                </a:lnTo>
                <a:lnTo>
                  <a:pt x="141" y="40"/>
                </a:lnTo>
                <a:lnTo>
                  <a:pt x="137" y="33"/>
                </a:lnTo>
                <a:lnTo>
                  <a:pt x="132" y="27"/>
                </a:lnTo>
                <a:lnTo>
                  <a:pt x="128" y="22"/>
                </a:lnTo>
                <a:lnTo>
                  <a:pt x="122" y="18"/>
                </a:lnTo>
                <a:lnTo>
                  <a:pt x="117" y="13"/>
                </a:lnTo>
                <a:lnTo>
                  <a:pt x="110" y="10"/>
                </a:lnTo>
                <a:lnTo>
                  <a:pt x="103" y="7"/>
                </a:lnTo>
                <a:lnTo>
                  <a:pt x="97" y="3"/>
                </a:lnTo>
                <a:lnTo>
                  <a:pt x="90" y="2"/>
                </a:lnTo>
                <a:lnTo>
                  <a:pt x="83" y="1"/>
                </a:lnTo>
                <a:lnTo>
                  <a:pt x="75" y="0"/>
                </a:lnTo>
                <a:lnTo>
                  <a:pt x="75" y="0"/>
                </a:lnTo>
                <a:lnTo>
                  <a:pt x="67" y="1"/>
                </a:lnTo>
                <a:lnTo>
                  <a:pt x="59" y="2"/>
                </a:lnTo>
                <a:lnTo>
                  <a:pt x="53" y="3"/>
                </a:lnTo>
                <a:lnTo>
                  <a:pt x="46" y="7"/>
                </a:lnTo>
                <a:lnTo>
                  <a:pt x="40" y="10"/>
                </a:lnTo>
                <a:lnTo>
                  <a:pt x="33" y="13"/>
                </a:lnTo>
                <a:lnTo>
                  <a:pt x="27" y="18"/>
                </a:lnTo>
                <a:lnTo>
                  <a:pt x="22" y="22"/>
                </a:lnTo>
                <a:lnTo>
                  <a:pt x="17" y="27"/>
                </a:lnTo>
                <a:lnTo>
                  <a:pt x="13" y="33"/>
                </a:lnTo>
                <a:lnTo>
                  <a:pt x="9" y="40"/>
                </a:lnTo>
                <a:lnTo>
                  <a:pt x="5" y="46"/>
                </a:lnTo>
                <a:lnTo>
                  <a:pt x="3" y="53"/>
                </a:lnTo>
                <a:lnTo>
                  <a:pt x="2" y="61"/>
                </a:lnTo>
                <a:lnTo>
                  <a:pt x="0" y="67"/>
                </a:lnTo>
                <a:lnTo>
                  <a:pt x="0" y="75"/>
                </a:lnTo>
                <a:lnTo>
                  <a:pt x="0" y="75"/>
                </a:lnTo>
                <a:lnTo>
                  <a:pt x="1" y="83"/>
                </a:lnTo>
                <a:lnTo>
                  <a:pt x="2" y="90"/>
                </a:lnTo>
                <a:lnTo>
                  <a:pt x="3" y="98"/>
                </a:lnTo>
                <a:lnTo>
                  <a:pt x="6" y="106"/>
                </a:lnTo>
                <a:lnTo>
                  <a:pt x="10" y="112"/>
                </a:lnTo>
                <a:lnTo>
                  <a:pt x="14" y="119"/>
                </a:lnTo>
                <a:lnTo>
                  <a:pt x="19" y="124"/>
                </a:lnTo>
                <a:lnTo>
                  <a:pt x="24" y="130"/>
                </a:lnTo>
                <a:lnTo>
                  <a:pt x="24" y="98"/>
                </a:lnTo>
                <a:lnTo>
                  <a:pt x="24" y="98"/>
                </a:lnTo>
                <a:lnTo>
                  <a:pt x="24" y="95"/>
                </a:lnTo>
                <a:lnTo>
                  <a:pt x="24" y="9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11">
            <a:extLst>
              <a:ext uri="{FF2B5EF4-FFF2-40B4-BE49-F238E27FC236}">
                <a16:creationId xmlns:a16="http://schemas.microsoft.com/office/drawing/2014/main" id="{00000000-0008-0000-0C00-000008000000}"/>
              </a:ext>
            </a:extLst>
          </xdr:cNvPr>
          <xdr:cNvSpPr>
            <a:spLocks/>
          </xdr:cNvSpPr>
        </xdr:nvSpPr>
        <xdr:spPr bwMode="auto">
          <a:xfrm>
            <a:off x="446088" y="2332038"/>
            <a:ext cx="468313" cy="455613"/>
          </a:xfrm>
          <a:custGeom>
            <a:avLst/>
            <a:gdLst>
              <a:gd name="T0" fmla="*/ 20 w 295"/>
              <a:gd name="T1" fmla="*/ 148 h 287"/>
              <a:gd name="T2" fmla="*/ 23 w 295"/>
              <a:gd name="T3" fmla="*/ 123 h 287"/>
              <a:gd name="T4" fmla="*/ 30 w 295"/>
              <a:gd name="T5" fmla="*/ 98 h 287"/>
              <a:gd name="T6" fmla="*/ 42 w 295"/>
              <a:gd name="T7" fmla="*/ 76 h 287"/>
              <a:gd name="T8" fmla="*/ 57 w 295"/>
              <a:gd name="T9" fmla="*/ 58 h 287"/>
              <a:gd name="T10" fmla="*/ 76 w 295"/>
              <a:gd name="T11" fmla="*/ 42 h 287"/>
              <a:gd name="T12" fmla="*/ 98 w 295"/>
              <a:gd name="T13" fmla="*/ 30 h 287"/>
              <a:gd name="T14" fmla="*/ 122 w 295"/>
              <a:gd name="T15" fmla="*/ 23 h 287"/>
              <a:gd name="T16" fmla="*/ 148 w 295"/>
              <a:gd name="T17" fmla="*/ 20 h 287"/>
              <a:gd name="T18" fmla="*/ 161 w 295"/>
              <a:gd name="T19" fmla="*/ 21 h 287"/>
              <a:gd name="T20" fmla="*/ 185 w 295"/>
              <a:gd name="T21" fmla="*/ 27 h 287"/>
              <a:gd name="T22" fmla="*/ 208 w 295"/>
              <a:gd name="T23" fmla="*/ 35 h 287"/>
              <a:gd name="T24" fmla="*/ 229 w 295"/>
              <a:gd name="T25" fmla="*/ 50 h 287"/>
              <a:gd name="T26" fmla="*/ 246 w 295"/>
              <a:gd name="T27" fmla="*/ 67 h 287"/>
              <a:gd name="T28" fmla="*/ 260 w 295"/>
              <a:gd name="T29" fmla="*/ 87 h 287"/>
              <a:gd name="T30" fmla="*/ 270 w 295"/>
              <a:gd name="T31" fmla="*/ 110 h 287"/>
              <a:gd name="T32" fmla="*/ 275 w 295"/>
              <a:gd name="T33" fmla="*/ 135 h 287"/>
              <a:gd name="T34" fmla="*/ 276 w 295"/>
              <a:gd name="T35" fmla="*/ 148 h 287"/>
              <a:gd name="T36" fmla="*/ 272 w 295"/>
              <a:gd name="T37" fmla="*/ 178 h 287"/>
              <a:gd name="T38" fmla="*/ 262 w 295"/>
              <a:gd name="T39" fmla="*/ 204 h 287"/>
              <a:gd name="T40" fmla="*/ 247 w 295"/>
              <a:gd name="T41" fmla="*/ 228 h 287"/>
              <a:gd name="T42" fmla="*/ 227 w 295"/>
              <a:gd name="T43" fmla="*/ 247 h 287"/>
              <a:gd name="T44" fmla="*/ 237 w 295"/>
              <a:gd name="T45" fmla="*/ 253 h 287"/>
              <a:gd name="T46" fmla="*/ 246 w 295"/>
              <a:gd name="T47" fmla="*/ 259 h 287"/>
              <a:gd name="T48" fmla="*/ 267 w 295"/>
              <a:gd name="T49" fmla="*/ 236 h 287"/>
              <a:gd name="T50" fmla="*/ 282 w 295"/>
              <a:gd name="T51" fmla="*/ 210 h 287"/>
              <a:gd name="T52" fmla="*/ 292 w 295"/>
              <a:gd name="T53" fmla="*/ 180 h 287"/>
              <a:gd name="T54" fmla="*/ 295 w 295"/>
              <a:gd name="T55" fmla="*/ 148 h 287"/>
              <a:gd name="T56" fmla="*/ 294 w 295"/>
              <a:gd name="T57" fmla="*/ 132 h 287"/>
              <a:gd name="T58" fmla="*/ 289 w 295"/>
              <a:gd name="T59" fmla="*/ 104 h 287"/>
              <a:gd name="T60" fmla="*/ 278 w 295"/>
              <a:gd name="T61" fmla="*/ 77 h 287"/>
              <a:gd name="T62" fmla="*/ 262 w 295"/>
              <a:gd name="T63" fmla="*/ 54 h 287"/>
              <a:gd name="T64" fmla="*/ 241 w 295"/>
              <a:gd name="T65" fmla="*/ 34 h 287"/>
              <a:gd name="T66" fmla="*/ 218 w 295"/>
              <a:gd name="T67" fmla="*/ 18 h 287"/>
              <a:gd name="T68" fmla="*/ 192 w 295"/>
              <a:gd name="T69" fmla="*/ 7 h 287"/>
              <a:gd name="T70" fmla="*/ 163 w 295"/>
              <a:gd name="T71" fmla="*/ 1 h 287"/>
              <a:gd name="T72" fmla="*/ 148 w 295"/>
              <a:gd name="T73" fmla="*/ 0 h 287"/>
              <a:gd name="T74" fmla="*/ 118 w 295"/>
              <a:gd name="T75" fmla="*/ 4 h 287"/>
              <a:gd name="T76" fmla="*/ 90 w 295"/>
              <a:gd name="T77" fmla="*/ 12 h 287"/>
              <a:gd name="T78" fmla="*/ 65 w 295"/>
              <a:gd name="T79" fmla="*/ 26 h 287"/>
              <a:gd name="T80" fmla="*/ 43 w 295"/>
              <a:gd name="T81" fmla="*/ 43 h 287"/>
              <a:gd name="T82" fmla="*/ 25 w 295"/>
              <a:gd name="T83" fmla="*/ 65 h 287"/>
              <a:gd name="T84" fmla="*/ 11 w 295"/>
              <a:gd name="T85" fmla="*/ 91 h 287"/>
              <a:gd name="T86" fmla="*/ 2 w 295"/>
              <a:gd name="T87" fmla="*/ 118 h 287"/>
              <a:gd name="T88" fmla="*/ 0 w 295"/>
              <a:gd name="T89" fmla="*/ 148 h 287"/>
              <a:gd name="T90" fmla="*/ 0 w 295"/>
              <a:gd name="T91" fmla="*/ 160 h 287"/>
              <a:gd name="T92" fmla="*/ 3 w 295"/>
              <a:gd name="T93" fmla="*/ 183 h 287"/>
              <a:gd name="T94" fmla="*/ 11 w 295"/>
              <a:gd name="T95" fmla="*/ 204 h 287"/>
              <a:gd name="T96" fmla="*/ 21 w 295"/>
              <a:gd name="T97" fmla="*/ 224 h 287"/>
              <a:gd name="T98" fmla="*/ 34 w 295"/>
              <a:gd name="T99" fmla="*/ 243 h 287"/>
              <a:gd name="T100" fmla="*/ 50 w 295"/>
              <a:gd name="T101" fmla="*/ 258 h 287"/>
              <a:gd name="T102" fmla="*/ 67 w 295"/>
              <a:gd name="T103" fmla="*/ 272 h 287"/>
              <a:gd name="T104" fmla="*/ 86 w 295"/>
              <a:gd name="T105" fmla="*/ 282 h 287"/>
              <a:gd name="T106" fmla="*/ 97 w 295"/>
              <a:gd name="T107" fmla="*/ 265 h 287"/>
              <a:gd name="T108" fmla="*/ 88 w 295"/>
              <a:gd name="T109" fmla="*/ 261 h 287"/>
              <a:gd name="T110" fmla="*/ 66 w 295"/>
              <a:gd name="T111" fmla="*/ 246 h 287"/>
              <a:gd name="T112" fmla="*/ 42 w 295"/>
              <a:gd name="T113" fmla="*/ 218 h 287"/>
              <a:gd name="T114" fmla="*/ 29 w 295"/>
              <a:gd name="T115" fmla="*/ 194 h 287"/>
              <a:gd name="T116" fmla="*/ 23 w 295"/>
              <a:gd name="T117" fmla="*/ 177 h 287"/>
              <a:gd name="T118" fmla="*/ 20 w 295"/>
              <a:gd name="T119" fmla="*/ 158 h 287"/>
              <a:gd name="T120" fmla="*/ 20 w 295"/>
              <a:gd name="T121" fmla="*/ 148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95" h="287">
                <a:moveTo>
                  <a:pt x="20" y="148"/>
                </a:moveTo>
                <a:lnTo>
                  <a:pt x="20" y="148"/>
                </a:lnTo>
                <a:lnTo>
                  <a:pt x="21" y="135"/>
                </a:lnTo>
                <a:lnTo>
                  <a:pt x="23" y="123"/>
                </a:lnTo>
                <a:lnTo>
                  <a:pt x="25" y="110"/>
                </a:lnTo>
                <a:lnTo>
                  <a:pt x="30" y="98"/>
                </a:lnTo>
                <a:lnTo>
                  <a:pt x="35" y="87"/>
                </a:lnTo>
                <a:lnTo>
                  <a:pt x="42" y="76"/>
                </a:lnTo>
                <a:lnTo>
                  <a:pt x="50" y="67"/>
                </a:lnTo>
                <a:lnTo>
                  <a:pt x="57" y="58"/>
                </a:lnTo>
                <a:lnTo>
                  <a:pt x="66" y="50"/>
                </a:lnTo>
                <a:lnTo>
                  <a:pt x="76" y="42"/>
                </a:lnTo>
                <a:lnTo>
                  <a:pt x="87" y="35"/>
                </a:lnTo>
                <a:lnTo>
                  <a:pt x="98" y="30"/>
                </a:lnTo>
                <a:lnTo>
                  <a:pt x="110" y="27"/>
                </a:lnTo>
                <a:lnTo>
                  <a:pt x="122" y="23"/>
                </a:lnTo>
                <a:lnTo>
                  <a:pt x="135" y="21"/>
                </a:lnTo>
                <a:lnTo>
                  <a:pt x="148" y="20"/>
                </a:lnTo>
                <a:lnTo>
                  <a:pt x="148" y="20"/>
                </a:lnTo>
                <a:lnTo>
                  <a:pt x="161" y="21"/>
                </a:lnTo>
                <a:lnTo>
                  <a:pt x="173" y="23"/>
                </a:lnTo>
                <a:lnTo>
                  <a:pt x="185" y="27"/>
                </a:lnTo>
                <a:lnTo>
                  <a:pt x="197" y="30"/>
                </a:lnTo>
                <a:lnTo>
                  <a:pt x="208" y="35"/>
                </a:lnTo>
                <a:lnTo>
                  <a:pt x="219" y="42"/>
                </a:lnTo>
                <a:lnTo>
                  <a:pt x="229" y="50"/>
                </a:lnTo>
                <a:lnTo>
                  <a:pt x="238" y="58"/>
                </a:lnTo>
                <a:lnTo>
                  <a:pt x="246" y="67"/>
                </a:lnTo>
                <a:lnTo>
                  <a:pt x="254" y="76"/>
                </a:lnTo>
                <a:lnTo>
                  <a:pt x="260" y="87"/>
                </a:lnTo>
                <a:lnTo>
                  <a:pt x="266" y="98"/>
                </a:lnTo>
                <a:lnTo>
                  <a:pt x="270" y="110"/>
                </a:lnTo>
                <a:lnTo>
                  <a:pt x="272" y="123"/>
                </a:lnTo>
                <a:lnTo>
                  <a:pt x="275" y="135"/>
                </a:lnTo>
                <a:lnTo>
                  <a:pt x="276" y="148"/>
                </a:lnTo>
                <a:lnTo>
                  <a:pt x="276" y="148"/>
                </a:lnTo>
                <a:lnTo>
                  <a:pt x="275" y="163"/>
                </a:lnTo>
                <a:lnTo>
                  <a:pt x="272" y="178"/>
                </a:lnTo>
                <a:lnTo>
                  <a:pt x="268" y="191"/>
                </a:lnTo>
                <a:lnTo>
                  <a:pt x="262" y="204"/>
                </a:lnTo>
                <a:lnTo>
                  <a:pt x="256" y="216"/>
                </a:lnTo>
                <a:lnTo>
                  <a:pt x="247" y="228"/>
                </a:lnTo>
                <a:lnTo>
                  <a:pt x="238" y="238"/>
                </a:lnTo>
                <a:lnTo>
                  <a:pt x="227" y="247"/>
                </a:lnTo>
                <a:lnTo>
                  <a:pt x="227" y="247"/>
                </a:lnTo>
                <a:lnTo>
                  <a:pt x="237" y="253"/>
                </a:lnTo>
                <a:lnTo>
                  <a:pt x="246" y="259"/>
                </a:lnTo>
                <a:lnTo>
                  <a:pt x="246" y="259"/>
                </a:lnTo>
                <a:lnTo>
                  <a:pt x="257" y="248"/>
                </a:lnTo>
                <a:lnTo>
                  <a:pt x="267" y="236"/>
                </a:lnTo>
                <a:lnTo>
                  <a:pt x="275" y="224"/>
                </a:lnTo>
                <a:lnTo>
                  <a:pt x="282" y="210"/>
                </a:lnTo>
                <a:lnTo>
                  <a:pt x="288" y="195"/>
                </a:lnTo>
                <a:lnTo>
                  <a:pt x="292" y="180"/>
                </a:lnTo>
                <a:lnTo>
                  <a:pt x="294" y="164"/>
                </a:lnTo>
                <a:lnTo>
                  <a:pt x="295" y="148"/>
                </a:lnTo>
                <a:lnTo>
                  <a:pt x="295" y="148"/>
                </a:lnTo>
                <a:lnTo>
                  <a:pt x="294" y="132"/>
                </a:lnTo>
                <a:lnTo>
                  <a:pt x="292" y="118"/>
                </a:lnTo>
                <a:lnTo>
                  <a:pt x="289" y="104"/>
                </a:lnTo>
                <a:lnTo>
                  <a:pt x="284" y="91"/>
                </a:lnTo>
                <a:lnTo>
                  <a:pt x="278" y="77"/>
                </a:lnTo>
                <a:lnTo>
                  <a:pt x="270" y="65"/>
                </a:lnTo>
                <a:lnTo>
                  <a:pt x="262" y="54"/>
                </a:lnTo>
                <a:lnTo>
                  <a:pt x="253" y="43"/>
                </a:lnTo>
                <a:lnTo>
                  <a:pt x="241" y="34"/>
                </a:lnTo>
                <a:lnTo>
                  <a:pt x="230" y="26"/>
                </a:lnTo>
                <a:lnTo>
                  <a:pt x="218" y="18"/>
                </a:lnTo>
                <a:lnTo>
                  <a:pt x="205" y="12"/>
                </a:lnTo>
                <a:lnTo>
                  <a:pt x="192" y="7"/>
                </a:lnTo>
                <a:lnTo>
                  <a:pt x="178" y="4"/>
                </a:lnTo>
                <a:lnTo>
                  <a:pt x="163" y="1"/>
                </a:lnTo>
                <a:lnTo>
                  <a:pt x="148" y="0"/>
                </a:lnTo>
                <a:lnTo>
                  <a:pt x="148" y="0"/>
                </a:lnTo>
                <a:lnTo>
                  <a:pt x="132" y="1"/>
                </a:lnTo>
                <a:lnTo>
                  <a:pt x="118" y="4"/>
                </a:lnTo>
                <a:lnTo>
                  <a:pt x="104" y="7"/>
                </a:lnTo>
                <a:lnTo>
                  <a:pt x="90" y="12"/>
                </a:lnTo>
                <a:lnTo>
                  <a:pt x="77" y="18"/>
                </a:lnTo>
                <a:lnTo>
                  <a:pt x="65" y="26"/>
                </a:lnTo>
                <a:lnTo>
                  <a:pt x="54" y="34"/>
                </a:lnTo>
                <a:lnTo>
                  <a:pt x="43" y="43"/>
                </a:lnTo>
                <a:lnTo>
                  <a:pt x="33" y="54"/>
                </a:lnTo>
                <a:lnTo>
                  <a:pt x="25" y="65"/>
                </a:lnTo>
                <a:lnTo>
                  <a:pt x="18" y="77"/>
                </a:lnTo>
                <a:lnTo>
                  <a:pt x="11" y="91"/>
                </a:lnTo>
                <a:lnTo>
                  <a:pt x="7" y="104"/>
                </a:lnTo>
                <a:lnTo>
                  <a:pt x="2" y="118"/>
                </a:lnTo>
                <a:lnTo>
                  <a:pt x="0" y="132"/>
                </a:lnTo>
                <a:lnTo>
                  <a:pt x="0" y="148"/>
                </a:lnTo>
                <a:lnTo>
                  <a:pt x="0" y="148"/>
                </a:lnTo>
                <a:lnTo>
                  <a:pt x="0" y="160"/>
                </a:lnTo>
                <a:lnTo>
                  <a:pt x="1" y="171"/>
                </a:lnTo>
                <a:lnTo>
                  <a:pt x="3" y="183"/>
                </a:lnTo>
                <a:lnTo>
                  <a:pt x="7" y="194"/>
                </a:lnTo>
                <a:lnTo>
                  <a:pt x="11" y="204"/>
                </a:lnTo>
                <a:lnTo>
                  <a:pt x="16" y="215"/>
                </a:lnTo>
                <a:lnTo>
                  <a:pt x="21" y="224"/>
                </a:lnTo>
                <a:lnTo>
                  <a:pt x="27" y="234"/>
                </a:lnTo>
                <a:lnTo>
                  <a:pt x="34" y="243"/>
                </a:lnTo>
                <a:lnTo>
                  <a:pt x="41" y="250"/>
                </a:lnTo>
                <a:lnTo>
                  <a:pt x="50" y="258"/>
                </a:lnTo>
                <a:lnTo>
                  <a:pt x="57" y="266"/>
                </a:lnTo>
                <a:lnTo>
                  <a:pt x="67" y="272"/>
                </a:lnTo>
                <a:lnTo>
                  <a:pt x="76" y="278"/>
                </a:lnTo>
                <a:lnTo>
                  <a:pt x="86" y="282"/>
                </a:lnTo>
                <a:lnTo>
                  <a:pt x="97" y="287"/>
                </a:lnTo>
                <a:lnTo>
                  <a:pt x="97" y="265"/>
                </a:lnTo>
                <a:lnTo>
                  <a:pt x="97" y="265"/>
                </a:lnTo>
                <a:lnTo>
                  <a:pt x="88" y="261"/>
                </a:lnTo>
                <a:lnTo>
                  <a:pt x="81" y="257"/>
                </a:lnTo>
                <a:lnTo>
                  <a:pt x="66" y="246"/>
                </a:lnTo>
                <a:lnTo>
                  <a:pt x="53" y="233"/>
                </a:lnTo>
                <a:lnTo>
                  <a:pt x="42" y="218"/>
                </a:lnTo>
                <a:lnTo>
                  <a:pt x="32" y="203"/>
                </a:lnTo>
                <a:lnTo>
                  <a:pt x="29" y="194"/>
                </a:lnTo>
                <a:lnTo>
                  <a:pt x="25" y="185"/>
                </a:lnTo>
                <a:lnTo>
                  <a:pt x="23" y="177"/>
                </a:lnTo>
                <a:lnTo>
                  <a:pt x="21" y="168"/>
                </a:lnTo>
                <a:lnTo>
                  <a:pt x="20" y="158"/>
                </a:lnTo>
                <a:lnTo>
                  <a:pt x="20" y="148"/>
                </a:lnTo>
                <a:lnTo>
                  <a:pt x="20" y="14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12">
            <a:extLst>
              <a:ext uri="{FF2B5EF4-FFF2-40B4-BE49-F238E27FC236}">
                <a16:creationId xmlns:a16="http://schemas.microsoft.com/office/drawing/2014/main" id="{00000000-0008-0000-0C00-000009000000}"/>
              </a:ext>
            </a:extLst>
          </xdr:cNvPr>
          <xdr:cNvSpPr>
            <a:spLocks/>
          </xdr:cNvSpPr>
        </xdr:nvSpPr>
        <xdr:spPr bwMode="auto">
          <a:xfrm>
            <a:off x="514350" y="2546351"/>
            <a:ext cx="495300" cy="695325"/>
          </a:xfrm>
          <a:custGeom>
            <a:avLst/>
            <a:gdLst>
              <a:gd name="T0" fmla="*/ 312 w 312"/>
              <a:gd name="T1" fmla="*/ 212 h 438"/>
              <a:gd name="T2" fmla="*/ 304 w 312"/>
              <a:gd name="T3" fmla="*/ 197 h 438"/>
              <a:gd name="T4" fmla="*/ 289 w 312"/>
              <a:gd name="T5" fmla="*/ 188 h 438"/>
              <a:gd name="T6" fmla="*/ 276 w 312"/>
              <a:gd name="T7" fmla="*/ 189 h 438"/>
              <a:gd name="T8" fmla="*/ 260 w 312"/>
              <a:gd name="T9" fmla="*/ 200 h 438"/>
              <a:gd name="T10" fmla="*/ 259 w 312"/>
              <a:gd name="T11" fmla="*/ 184 h 438"/>
              <a:gd name="T12" fmla="*/ 250 w 312"/>
              <a:gd name="T13" fmla="*/ 166 h 438"/>
              <a:gd name="T14" fmla="*/ 234 w 312"/>
              <a:gd name="T15" fmla="*/ 158 h 438"/>
              <a:gd name="T16" fmla="*/ 219 w 312"/>
              <a:gd name="T17" fmla="*/ 158 h 438"/>
              <a:gd name="T18" fmla="*/ 200 w 312"/>
              <a:gd name="T19" fmla="*/ 174 h 438"/>
              <a:gd name="T20" fmla="*/ 198 w 312"/>
              <a:gd name="T21" fmla="*/ 157 h 438"/>
              <a:gd name="T22" fmla="*/ 190 w 312"/>
              <a:gd name="T23" fmla="*/ 140 h 438"/>
              <a:gd name="T24" fmla="*/ 173 w 312"/>
              <a:gd name="T25" fmla="*/ 131 h 438"/>
              <a:gd name="T26" fmla="*/ 161 w 312"/>
              <a:gd name="T27" fmla="*/ 130 h 438"/>
              <a:gd name="T28" fmla="*/ 148 w 312"/>
              <a:gd name="T29" fmla="*/ 135 h 438"/>
              <a:gd name="T30" fmla="*/ 138 w 312"/>
              <a:gd name="T31" fmla="*/ 146 h 438"/>
              <a:gd name="T32" fmla="*/ 136 w 312"/>
              <a:gd name="T33" fmla="*/ 36 h 438"/>
              <a:gd name="T34" fmla="*/ 130 w 312"/>
              <a:gd name="T35" fmla="*/ 16 h 438"/>
              <a:gd name="T36" fmla="*/ 117 w 312"/>
              <a:gd name="T37" fmla="*/ 3 h 438"/>
              <a:gd name="T38" fmla="*/ 105 w 312"/>
              <a:gd name="T39" fmla="*/ 0 h 438"/>
              <a:gd name="T40" fmla="*/ 87 w 312"/>
              <a:gd name="T41" fmla="*/ 6 h 438"/>
              <a:gd name="T42" fmla="*/ 76 w 312"/>
              <a:gd name="T43" fmla="*/ 23 h 438"/>
              <a:gd name="T44" fmla="*/ 74 w 312"/>
              <a:gd name="T45" fmla="*/ 237 h 438"/>
              <a:gd name="T46" fmla="*/ 63 w 312"/>
              <a:gd name="T47" fmla="*/ 205 h 438"/>
              <a:gd name="T48" fmla="*/ 46 w 312"/>
              <a:gd name="T49" fmla="*/ 178 h 438"/>
              <a:gd name="T50" fmla="*/ 27 w 312"/>
              <a:gd name="T51" fmla="*/ 164 h 438"/>
              <a:gd name="T52" fmla="*/ 13 w 312"/>
              <a:gd name="T53" fmla="*/ 163 h 438"/>
              <a:gd name="T54" fmla="*/ 3 w 312"/>
              <a:gd name="T55" fmla="*/ 169 h 438"/>
              <a:gd name="T56" fmla="*/ 0 w 312"/>
              <a:gd name="T57" fmla="*/ 182 h 438"/>
              <a:gd name="T58" fmla="*/ 7 w 312"/>
              <a:gd name="T59" fmla="*/ 217 h 438"/>
              <a:gd name="T60" fmla="*/ 27 w 312"/>
              <a:gd name="T61" fmla="*/ 290 h 438"/>
              <a:gd name="T62" fmla="*/ 38 w 312"/>
              <a:gd name="T63" fmla="*/ 328 h 438"/>
              <a:gd name="T64" fmla="*/ 57 w 312"/>
              <a:gd name="T65" fmla="*/ 368 h 438"/>
              <a:gd name="T66" fmla="*/ 75 w 312"/>
              <a:gd name="T67" fmla="*/ 392 h 438"/>
              <a:gd name="T68" fmla="*/ 116 w 312"/>
              <a:gd name="T69" fmla="*/ 424 h 438"/>
              <a:gd name="T70" fmla="*/ 164 w 312"/>
              <a:gd name="T71" fmla="*/ 437 h 438"/>
              <a:gd name="T72" fmla="*/ 193 w 312"/>
              <a:gd name="T73" fmla="*/ 438 h 438"/>
              <a:gd name="T74" fmla="*/ 226 w 312"/>
              <a:gd name="T75" fmla="*/ 432 h 438"/>
              <a:gd name="T76" fmla="*/ 259 w 312"/>
              <a:gd name="T77" fmla="*/ 416 h 438"/>
              <a:gd name="T78" fmla="*/ 287 w 312"/>
              <a:gd name="T79" fmla="*/ 391 h 438"/>
              <a:gd name="T80" fmla="*/ 305 w 312"/>
              <a:gd name="T81" fmla="*/ 353 h 438"/>
              <a:gd name="T82" fmla="*/ 312 w 312"/>
              <a:gd name="T83" fmla="*/ 303 h 438"/>
              <a:gd name="T84" fmla="*/ 312 w 312"/>
              <a:gd name="T85" fmla="*/ 301 h 4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12" h="438">
                <a:moveTo>
                  <a:pt x="312" y="219"/>
                </a:moveTo>
                <a:lnTo>
                  <a:pt x="312" y="219"/>
                </a:lnTo>
                <a:lnTo>
                  <a:pt x="312" y="212"/>
                </a:lnTo>
                <a:lnTo>
                  <a:pt x="310" y="207"/>
                </a:lnTo>
                <a:lnTo>
                  <a:pt x="308" y="201"/>
                </a:lnTo>
                <a:lnTo>
                  <a:pt x="304" y="197"/>
                </a:lnTo>
                <a:lnTo>
                  <a:pt x="300" y="194"/>
                </a:lnTo>
                <a:lnTo>
                  <a:pt x="295" y="190"/>
                </a:lnTo>
                <a:lnTo>
                  <a:pt x="289" y="188"/>
                </a:lnTo>
                <a:lnTo>
                  <a:pt x="283" y="188"/>
                </a:lnTo>
                <a:lnTo>
                  <a:pt x="283" y="188"/>
                </a:lnTo>
                <a:lnTo>
                  <a:pt x="276" y="189"/>
                </a:lnTo>
                <a:lnTo>
                  <a:pt x="270" y="191"/>
                </a:lnTo>
                <a:lnTo>
                  <a:pt x="265" y="196"/>
                </a:lnTo>
                <a:lnTo>
                  <a:pt x="260" y="200"/>
                </a:lnTo>
                <a:lnTo>
                  <a:pt x="260" y="190"/>
                </a:lnTo>
                <a:lnTo>
                  <a:pt x="260" y="190"/>
                </a:lnTo>
                <a:lnTo>
                  <a:pt x="259" y="184"/>
                </a:lnTo>
                <a:lnTo>
                  <a:pt x="257" y="177"/>
                </a:lnTo>
                <a:lnTo>
                  <a:pt x="255" y="172"/>
                </a:lnTo>
                <a:lnTo>
                  <a:pt x="250" y="166"/>
                </a:lnTo>
                <a:lnTo>
                  <a:pt x="246" y="163"/>
                </a:lnTo>
                <a:lnTo>
                  <a:pt x="240" y="159"/>
                </a:lnTo>
                <a:lnTo>
                  <a:pt x="234" y="158"/>
                </a:lnTo>
                <a:lnTo>
                  <a:pt x="227" y="157"/>
                </a:lnTo>
                <a:lnTo>
                  <a:pt x="227" y="157"/>
                </a:lnTo>
                <a:lnTo>
                  <a:pt x="219" y="158"/>
                </a:lnTo>
                <a:lnTo>
                  <a:pt x="212" y="162"/>
                </a:lnTo>
                <a:lnTo>
                  <a:pt x="205" y="167"/>
                </a:lnTo>
                <a:lnTo>
                  <a:pt x="200" y="174"/>
                </a:lnTo>
                <a:lnTo>
                  <a:pt x="200" y="164"/>
                </a:lnTo>
                <a:lnTo>
                  <a:pt x="200" y="164"/>
                </a:lnTo>
                <a:lnTo>
                  <a:pt x="198" y="157"/>
                </a:lnTo>
                <a:lnTo>
                  <a:pt x="197" y="151"/>
                </a:lnTo>
                <a:lnTo>
                  <a:pt x="194" y="144"/>
                </a:lnTo>
                <a:lnTo>
                  <a:pt x="190" y="140"/>
                </a:lnTo>
                <a:lnTo>
                  <a:pt x="185" y="135"/>
                </a:lnTo>
                <a:lnTo>
                  <a:pt x="180" y="132"/>
                </a:lnTo>
                <a:lnTo>
                  <a:pt x="173" y="131"/>
                </a:lnTo>
                <a:lnTo>
                  <a:pt x="167" y="130"/>
                </a:lnTo>
                <a:lnTo>
                  <a:pt x="167" y="130"/>
                </a:lnTo>
                <a:lnTo>
                  <a:pt x="161" y="130"/>
                </a:lnTo>
                <a:lnTo>
                  <a:pt x="157" y="131"/>
                </a:lnTo>
                <a:lnTo>
                  <a:pt x="152" y="133"/>
                </a:lnTo>
                <a:lnTo>
                  <a:pt x="148" y="135"/>
                </a:lnTo>
                <a:lnTo>
                  <a:pt x="143" y="139"/>
                </a:lnTo>
                <a:lnTo>
                  <a:pt x="140" y="142"/>
                </a:lnTo>
                <a:lnTo>
                  <a:pt x="138" y="146"/>
                </a:lnTo>
                <a:lnTo>
                  <a:pt x="136" y="151"/>
                </a:lnTo>
                <a:lnTo>
                  <a:pt x="136" y="36"/>
                </a:lnTo>
                <a:lnTo>
                  <a:pt x="136" y="36"/>
                </a:lnTo>
                <a:lnTo>
                  <a:pt x="135" y="29"/>
                </a:lnTo>
                <a:lnTo>
                  <a:pt x="133" y="23"/>
                </a:lnTo>
                <a:lnTo>
                  <a:pt x="130" y="16"/>
                </a:lnTo>
                <a:lnTo>
                  <a:pt x="127" y="11"/>
                </a:lnTo>
                <a:lnTo>
                  <a:pt x="122" y="6"/>
                </a:lnTo>
                <a:lnTo>
                  <a:pt x="117" y="3"/>
                </a:lnTo>
                <a:lnTo>
                  <a:pt x="111" y="1"/>
                </a:lnTo>
                <a:lnTo>
                  <a:pt x="105" y="0"/>
                </a:lnTo>
                <a:lnTo>
                  <a:pt x="105" y="0"/>
                </a:lnTo>
                <a:lnTo>
                  <a:pt x="98" y="1"/>
                </a:lnTo>
                <a:lnTo>
                  <a:pt x="93" y="3"/>
                </a:lnTo>
                <a:lnTo>
                  <a:pt x="87" y="6"/>
                </a:lnTo>
                <a:lnTo>
                  <a:pt x="83" y="11"/>
                </a:lnTo>
                <a:lnTo>
                  <a:pt x="79" y="16"/>
                </a:lnTo>
                <a:lnTo>
                  <a:pt x="76" y="23"/>
                </a:lnTo>
                <a:lnTo>
                  <a:pt x="75" y="29"/>
                </a:lnTo>
                <a:lnTo>
                  <a:pt x="74" y="36"/>
                </a:lnTo>
                <a:lnTo>
                  <a:pt x="74" y="237"/>
                </a:lnTo>
                <a:lnTo>
                  <a:pt x="74" y="237"/>
                </a:lnTo>
                <a:lnTo>
                  <a:pt x="63" y="205"/>
                </a:lnTo>
                <a:lnTo>
                  <a:pt x="63" y="205"/>
                </a:lnTo>
                <a:lnTo>
                  <a:pt x="58" y="195"/>
                </a:lnTo>
                <a:lnTo>
                  <a:pt x="53" y="186"/>
                </a:lnTo>
                <a:lnTo>
                  <a:pt x="46" y="178"/>
                </a:lnTo>
                <a:lnTo>
                  <a:pt x="41" y="172"/>
                </a:lnTo>
                <a:lnTo>
                  <a:pt x="33" y="167"/>
                </a:lnTo>
                <a:lnTo>
                  <a:pt x="27" y="164"/>
                </a:lnTo>
                <a:lnTo>
                  <a:pt x="20" y="163"/>
                </a:lnTo>
                <a:lnTo>
                  <a:pt x="13" y="163"/>
                </a:lnTo>
                <a:lnTo>
                  <a:pt x="13" y="163"/>
                </a:lnTo>
                <a:lnTo>
                  <a:pt x="9" y="164"/>
                </a:lnTo>
                <a:lnTo>
                  <a:pt x="6" y="166"/>
                </a:lnTo>
                <a:lnTo>
                  <a:pt x="3" y="169"/>
                </a:lnTo>
                <a:lnTo>
                  <a:pt x="1" y="173"/>
                </a:lnTo>
                <a:lnTo>
                  <a:pt x="0" y="177"/>
                </a:lnTo>
                <a:lnTo>
                  <a:pt x="0" y="182"/>
                </a:lnTo>
                <a:lnTo>
                  <a:pt x="1" y="193"/>
                </a:lnTo>
                <a:lnTo>
                  <a:pt x="3" y="204"/>
                </a:lnTo>
                <a:lnTo>
                  <a:pt x="7" y="217"/>
                </a:lnTo>
                <a:lnTo>
                  <a:pt x="13" y="241"/>
                </a:lnTo>
                <a:lnTo>
                  <a:pt x="13" y="241"/>
                </a:lnTo>
                <a:lnTo>
                  <a:pt x="27" y="290"/>
                </a:lnTo>
                <a:lnTo>
                  <a:pt x="33" y="313"/>
                </a:lnTo>
                <a:lnTo>
                  <a:pt x="38" y="328"/>
                </a:lnTo>
                <a:lnTo>
                  <a:pt x="38" y="328"/>
                </a:lnTo>
                <a:lnTo>
                  <a:pt x="44" y="342"/>
                </a:lnTo>
                <a:lnTo>
                  <a:pt x="51" y="356"/>
                </a:lnTo>
                <a:lnTo>
                  <a:pt x="57" y="368"/>
                </a:lnTo>
                <a:lnTo>
                  <a:pt x="64" y="378"/>
                </a:lnTo>
                <a:lnTo>
                  <a:pt x="64" y="378"/>
                </a:lnTo>
                <a:lnTo>
                  <a:pt x="75" y="392"/>
                </a:lnTo>
                <a:lnTo>
                  <a:pt x="87" y="405"/>
                </a:lnTo>
                <a:lnTo>
                  <a:pt x="101" y="415"/>
                </a:lnTo>
                <a:lnTo>
                  <a:pt x="116" y="424"/>
                </a:lnTo>
                <a:lnTo>
                  <a:pt x="131" y="431"/>
                </a:lnTo>
                <a:lnTo>
                  <a:pt x="148" y="435"/>
                </a:lnTo>
                <a:lnTo>
                  <a:pt x="164" y="437"/>
                </a:lnTo>
                <a:lnTo>
                  <a:pt x="182" y="438"/>
                </a:lnTo>
                <a:lnTo>
                  <a:pt x="182" y="438"/>
                </a:lnTo>
                <a:lnTo>
                  <a:pt x="193" y="438"/>
                </a:lnTo>
                <a:lnTo>
                  <a:pt x="204" y="437"/>
                </a:lnTo>
                <a:lnTo>
                  <a:pt x="215" y="435"/>
                </a:lnTo>
                <a:lnTo>
                  <a:pt x="226" y="432"/>
                </a:lnTo>
                <a:lnTo>
                  <a:pt x="237" y="427"/>
                </a:lnTo>
                <a:lnTo>
                  <a:pt x="248" y="422"/>
                </a:lnTo>
                <a:lnTo>
                  <a:pt x="259" y="416"/>
                </a:lnTo>
                <a:lnTo>
                  <a:pt x="269" y="409"/>
                </a:lnTo>
                <a:lnTo>
                  <a:pt x="278" y="400"/>
                </a:lnTo>
                <a:lnTo>
                  <a:pt x="287" y="391"/>
                </a:lnTo>
                <a:lnTo>
                  <a:pt x="293" y="380"/>
                </a:lnTo>
                <a:lnTo>
                  <a:pt x="300" y="367"/>
                </a:lnTo>
                <a:lnTo>
                  <a:pt x="305" y="353"/>
                </a:lnTo>
                <a:lnTo>
                  <a:pt x="309" y="338"/>
                </a:lnTo>
                <a:lnTo>
                  <a:pt x="311" y="322"/>
                </a:lnTo>
                <a:lnTo>
                  <a:pt x="312" y="303"/>
                </a:lnTo>
                <a:lnTo>
                  <a:pt x="312" y="303"/>
                </a:lnTo>
                <a:lnTo>
                  <a:pt x="312" y="303"/>
                </a:lnTo>
                <a:lnTo>
                  <a:pt x="312" y="301"/>
                </a:lnTo>
                <a:lnTo>
                  <a:pt x="312" y="2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editAs="oneCell">
    <xdr:from>
      <xdr:col>1</xdr:col>
      <xdr:colOff>0</xdr:colOff>
      <xdr:row>0</xdr:row>
      <xdr:rowOff>146984</xdr:rowOff>
    </xdr:from>
    <xdr:to>
      <xdr:col>1</xdr:col>
      <xdr:colOff>2023254</xdr:colOff>
      <xdr:row>0</xdr:row>
      <xdr:rowOff>464484</xdr:rowOff>
    </xdr:to>
    <xdr:pic>
      <xdr:nvPicPr>
        <xdr:cNvPr id="3" name="Imag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272143" y="146984"/>
          <a:ext cx="2023254" cy="317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8</xdr:col>
      <xdr:colOff>548827</xdr:colOff>
      <xdr:row>0</xdr:row>
      <xdr:rowOff>98381</xdr:rowOff>
    </xdr:from>
    <xdr:to>
      <xdr:col>8</xdr:col>
      <xdr:colOff>823147</xdr:colOff>
      <xdr:row>0</xdr:row>
      <xdr:rowOff>482429</xdr:rowOff>
    </xdr:to>
    <xdr:grpSp>
      <xdr:nvGrpSpPr>
        <xdr:cNvPr id="2" name="Group 31">
          <a:hlinkClick xmlns:r="http://schemas.openxmlformats.org/officeDocument/2006/relationships" r:id="rId1"/>
          <a:extLst>
            <a:ext uri="{FF2B5EF4-FFF2-40B4-BE49-F238E27FC236}">
              <a16:creationId xmlns:a16="http://schemas.microsoft.com/office/drawing/2014/main" id="{00000000-0008-0000-0D00-000002000000}"/>
            </a:ext>
          </a:extLst>
        </xdr:cNvPr>
        <xdr:cNvGrpSpPr/>
      </xdr:nvGrpSpPr>
      <xdr:grpSpPr>
        <a:xfrm>
          <a:off x="14188627" y="98381"/>
          <a:ext cx="274320" cy="384048"/>
          <a:chOff x="446088" y="2332038"/>
          <a:chExt cx="563562" cy="909638"/>
        </a:xfrm>
        <a:solidFill>
          <a:schemeClr val="bg1"/>
        </a:solidFill>
      </xdr:grpSpPr>
      <xdr:sp macro="" textlink="">
        <xdr:nvSpPr>
          <xdr:cNvPr id="3" name="Freeform 10">
            <a:extLst>
              <a:ext uri="{FF2B5EF4-FFF2-40B4-BE49-F238E27FC236}">
                <a16:creationId xmlns:a16="http://schemas.microsoft.com/office/drawing/2014/main" id="{00000000-0008-0000-0D00-000003000000}"/>
              </a:ext>
            </a:extLst>
          </xdr:cNvPr>
          <xdr:cNvSpPr>
            <a:spLocks/>
          </xdr:cNvSpPr>
        </xdr:nvSpPr>
        <xdr:spPr bwMode="auto">
          <a:xfrm>
            <a:off x="561975" y="2447926"/>
            <a:ext cx="238125" cy="206375"/>
          </a:xfrm>
          <a:custGeom>
            <a:avLst/>
            <a:gdLst>
              <a:gd name="T0" fmla="*/ 24 w 150"/>
              <a:gd name="T1" fmla="*/ 95 h 130"/>
              <a:gd name="T2" fmla="*/ 21 w 150"/>
              <a:gd name="T3" fmla="*/ 75 h 130"/>
              <a:gd name="T4" fmla="*/ 22 w 150"/>
              <a:gd name="T5" fmla="*/ 64 h 130"/>
              <a:gd name="T6" fmla="*/ 30 w 150"/>
              <a:gd name="T7" fmla="*/ 45 h 130"/>
              <a:gd name="T8" fmla="*/ 44 w 150"/>
              <a:gd name="T9" fmla="*/ 30 h 130"/>
              <a:gd name="T10" fmla="*/ 64 w 150"/>
              <a:gd name="T11" fmla="*/ 22 h 130"/>
              <a:gd name="T12" fmla="*/ 75 w 150"/>
              <a:gd name="T13" fmla="*/ 21 h 130"/>
              <a:gd name="T14" fmla="*/ 96 w 150"/>
              <a:gd name="T15" fmla="*/ 25 h 130"/>
              <a:gd name="T16" fmla="*/ 113 w 150"/>
              <a:gd name="T17" fmla="*/ 36 h 130"/>
              <a:gd name="T18" fmla="*/ 125 w 150"/>
              <a:gd name="T19" fmla="*/ 54 h 130"/>
              <a:gd name="T20" fmla="*/ 129 w 150"/>
              <a:gd name="T21" fmla="*/ 75 h 130"/>
              <a:gd name="T22" fmla="*/ 129 w 150"/>
              <a:gd name="T23" fmla="*/ 85 h 130"/>
              <a:gd name="T24" fmla="*/ 125 w 150"/>
              <a:gd name="T25" fmla="*/ 95 h 130"/>
              <a:gd name="T26" fmla="*/ 125 w 150"/>
              <a:gd name="T27" fmla="*/ 130 h 130"/>
              <a:gd name="T28" fmla="*/ 131 w 150"/>
              <a:gd name="T29" fmla="*/ 124 h 130"/>
              <a:gd name="T30" fmla="*/ 140 w 150"/>
              <a:gd name="T31" fmla="*/ 112 h 130"/>
              <a:gd name="T32" fmla="*/ 145 w 150"/>
              <a:gd name="T33" fmla="*/ 98 h 130"/>
              <a:gd name="T34" fmla="*/ 149 w 150"/>
              <a:gd name="T35" fmla="*/ 83 h 130"/>
              <a:gd name="T36" fmla="*/ 150 w 150"/>
              <a:gd name="T37" fmla="*/ 75 h 130"/>
              <a:gd name="T38" fmla="*/ 148 w 150"/>
              <a:gd name="T39" fmla="*/ 61 h 130"/>
              <a:gd name="T40" fmla="*/ 143 w 150"/>
              <a:gd name="T41" fmla="*/ 46 h 130"/>
              <a:gd name="T42" fmla="*/ 137 w 150"/>
              <a:gd name="T43" fmla="*/ 33 h 130"/>
              <a:gd name="T44" fmla="*/ 128 w 150"/>
              <a:gd name="T45" fmla="*/ 22 h 130"/>
              <a:gd name="T46" fmla="*/ 117 w 150"/>
              <a:gd name="T47" fmla="*/ 13 h 130"/>
              <a:gd name="T48" fmla="*/ 103 w 150"/>
              <a:gd name="T49" fmla="*/ 7 h 130"/>
              <a:gd name="T50" fmla="*/ 90 w 150"/>
              <a:gd name="T51" fmla="*/ 2 h 130"/>
              <a:gd name="T52" fmla="*/ 75 w 150"/>
              <a:gd name="T53" fmla="*/ 0 h 130"/>
              <a:gd name="T54" fmla="*/ 67 w 150"/>
              <a:gd name="T55" fmla="*/ 1 h 130"/>
              <a:gd name="T56" fmla="*/ 53 w 150"/>
              <a:gd name="T57" fmla="*/ 3 h 130"/>
              <a:gd name="T58" fmla="*/ 40 w 150"/>
              <a:gd name="T59" fmla="*/ 10 h 130"/>
              <a:gd name="T60" fmla="*/ 27 w 150"/>
              <a:gd name="T61" fmla="*/ 18 h 130"/>
              <a:gd name="T62" fmla="*/ 17 w 150"/>
              <a:gd name="T63" fmla="*/ 27 h 130"/>
              <a:gd name="T64" fmla="*/ 9 w 150"/>
              <a:gd name="T65" fmla="*/ 40 h 130"/>
              <a:gd name="T66" fmla="*/ 3 w 150"/>
              <a:gd name="T67" fmla="*/ 53 h 130"/>
              <a:gd name="T68" fmla="*/ 0 w 150"/>
              <a:gd name="T69" fmla="*/ 67 h 130"/>
              <a:gd name="T70" fmla="*/ 0 w 150"/>
              <a:gd name="T71" fmla="*/ 75 h 130"/>
              <a:gd name="T72" fmla="*/ 2 w 150"/>
              <a:gd name="T73" fmla="*/ 90 h 130"/>
              <a:gd name="T74" fmla="*/ 6 w 150"/>
              <a:gd name="T75" fmla="*/ 106 h 130"/>
              <a:gd name="T76" fmla="*/ 14 w 150"/>
              <a:gd name="T77" fmla="*/ 119 h 130"/>
              <a:gd name="T78" fmla="*/ 24 w 150"/>
              <a:gd name="T79" fmla="*/ 130 h 130"/>
              <a:gd name="T80" fmla="*/ 24 w 150"/>
              <a:gd name="T81" fmla="*/ 98 h 130"/>
              <a:gd name="T82" fmla="*/ 24 w 150"/>
              <a:gd name="T83" fmla="*/ 95 h 1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Lst>
            <a:rect l="0" t="0" r="r" b="b"/>
            <a:pathLst>
              <a:path w="150" h="130">
                <a:moveTo>
                  <a:pt x="24" y="95"/>
                </a:moveTo>
                <a:lnTo>
                  <a:pt x="24" y="95"/>
                </a:lnTo>
                <a:lnTo>
                  <a:pt x="21" y="85"/>
                </a:lnTo>
                <a:lnTo>
                  <a:pt x="21" y="75"/>
                </a:lnTo>
                <a:lnTo>
                  <a:pt x="21" y="75"/>
                </a:lnTo>
                <a:lnTo>
                  <a:pt x="22" y="64"/>
                </a:lnTo>
                <a:lnTo>
                  <a:pt x="24" y="54"/>
                </a:lnTo>
                <a:lnTo>
                  <a:pt x="30" y="45"/>
                </a:lnTo>
                <a:lnTo>
                  <a:pt x="36" y="36"/>
                </a:lnTo>
                <a:lnTo>
                  <a:pt x="44" y="30"/>
                </a:lnTo>
                <a:lnTo>
                  <a:pt x="54" y="25"/>
                </a:lnTo>
                <a:lnTo>
                  <a:pt x="64" y="22"/>
                </a:lnTo>
                <a:lnTo>
                  <a:pt x="75" y="21"/>
                </a:lnTo>
                <a:lnTo>
                  <a:pt x="75" y="21"/>
                </a:lnTo>
                <a:lnTo>
                  <a:pt x="86" y="22"/>
                </a:lnTo>
                <a:lnTo>
                  <a:pt x="96" y="25"/>
                </a:lnTo>
                <a:lnTo>
                  <a:pt x="106" y="30"/>
                </a:lnTo>
                <a:lnTo>
                  <a:pt x="113" y="36"/>
                </a:lnTo>
                <a:lnTo>
                  <a:pt x="120" y="45"/>
                </a:lnTo>
                <a:lnTo>
                  <a:pt x="125" y="54"/>
                </a:lnTo>
                <a:lnTo>
                  <a:pt x="128" y="64"/>
                </a:lnTo>
                <a:lnTo>
                  <a:pt x="129" y="75"/>
                </a:lnTo>
                <a:lnTo>
                  <a:pt x="129" y="75"/>
                </a:lnTo>
                <a:lnTo>
                  <a:pt x="129" y="85"/>
                </a:lnTo>
                <a:lnTo>
                  <a:pt x="125" y="95"/>
                </a:lnTo>
                <a:lnTo>
                  <a:pt x="125" y="95"/>
                </a:lnTo>
                <a:lnTo>
                  <a:pt x="125" y="98"/>
                </a:lnTo>
                <a:lnTo>
                  <a:pt x="125" y="130"/>
                </a:lnTo>
                <a:lnTo>
                  <a:pt x="125" y="130"/>
                </a:lnTo>
                <a:lnTo>
                  <a:pt x="131" y="124"/>
                </a:lnTo>
                <a:lnTo>
                  <a:pt x="135" y="119"/>
                </a:lnTo>
                <a:lnTo>
                  <a:pt x="140" y="112"/>
                </a:lnTo>
                <a:lnTo>
                  <a:pt x="143" y="106"/>
                </a:lnTo>
                <a:lnTo>
                  <a:pt x="145" y="98"/>
                </a:lnTo>
                <a:lnTo>
                  <a:pt x="148" y="90"/>
                </a:lnTo>
                <a:lnTo>
                  <a:pt x="149" y="83"/>
                </a:lnTo>
                <a:lnTo>
                  <a:pt x="150" y="75"/>
                </a:lnTo>
                <a:lnTo>
                  <a:pt x="150" y="75"/>
                </a:lnTo>
                <a:lnTo>
                  <a:pt x="149" y="67"/>
                </a:lnTo>
                <a:lnTo>
                  <a:pt x="148" y="61"/>
                </a:lnTo>
                <a:lnTo>
                  <a:pt x="146" y="53"/>
                </a:lnTo>
                <a:lnTo>
                  <a:pt x="143" y="46"/>
                </a:lnTo>
                <a:lnTo>
                  <a:pt x="141" y="40"/>
                </a:lnTo>
                <a:lnTo>
                  <a:pt x="137" y="33"/>
                </a:lnTo>
                <a:lnTo>
                  <a:pt x="132" y="27"/>
                </a:lnTo>
                <a:lnTo>
                  <a:pt x="128" y="22"/>
                </a:lnTo>
                <a:lnTo>
                  <a:pt x="122" y="18"/>
                </a:lnTo>
                <a:lnTo>
                  <a:pt x="117" y="13"/>
                </a:lnTo>
                <a:lnTo>
                  <a:pt x="110" y="10"/>
                </a:lnTo>
                <a:lnTo>
                  <a:pt x="103" y="7"/>
                </a:lnTo>
                <a:lnTo>
                  <a:pt x="97" y="3"/>
                </a:lnTo>
                <a:lnTo>
                  <a:pt x="90" y="2"/>
                </a:lnTo>
                <a:lnTo>
                  <a:pt x="83" y="1"/>
                </a:lnTo>
                <a:lnTo>
                  <a:pt x="75" y="0"/>
                </a:lnTo>
                <a:lnTo>
                  <a:pt x="75" y="0"/>
                </a:lnTo>
                <a:lnTo>
                  <a:pt x="67" y="1"/>
                </a:lnTo>
                <a:lnTo>
                  <a:pt x="59" y="2"/>
                </a:lnTo>
                <a:lnTo>
                  <a:pt x="53" y="3"/>
                </a:lnTo>
                <a:lnTo>
                  <a:pt x="46" y="7"/>
                </a:lnTo>
                <a:lnTo>
                  <a:pt x="40" y="10"/>
                </a:lnTo>
                <a:lnTo>
                  <a:pt x="33" y="13"/>
                </a:lnTo>
                <a:lnTo>
                  <a:pt x="27" y="18"/>
                </a:lnTo>
                <a:lnTo>
                  <a:pt x="22" y="22"/>
                </a:lnTo>
                <a:lnTo>
                  <a:pt x="17" y="27"/>
                </a:lnTo>
                <a:lnTo>
                  <a:pt x="13" y="33"/>
                </a:lnTo>
                <a:lnTo>
                  <a:pt x="9" y="40"/>
                </a:lnTo>
                <a:lnTo>
                  <a:pt x="5" y="46"/>
                </a:lnTo>
                <a:lnTo>
                  <a:pt x="3" y="53"/>
                </a:lnTo>
                <a:lnTo>
                  <a:pt x="2" y="61"/>
                </a:lnTo>
                <a:lnTo>
                  <a:pt x="0" y="67"/>
                </a:lnTo>
                <a:lnTo>
                  <a:pt x="0" y="75"/>
                </a:lnTo>
                <a:lnTo>
                  <a:pt x="0" y="75"/>
                </a:lnTo>
                <a:lnTo>
                  <a:pt x="1" y="83"/>
                </a:lnTo>
                <a:lnTo>
                  <a:pt x="2" y="90"/>
                </a:lnTo>
                <a:lnTo>
                  <a:pt x="3" y="98"/>
                </a:lnTo>
                <a:lnTo>
                  <a:pt x="6" y="106"/>
                </a:lnTo>
                <a:lnTo>
                  <a:pt x="10" y="112"/>
                </a:lnTo>
                <a:lnTo>
                  <a:pt x="14" y="119"/>
                </a:lnTo>
                <a:lnTo>
                  <a:pt x="19" y="124"/>
                </a:lnTo>
                <a:lnTo>
                  <a:pt x="24" y="130"/>
                </a:lnTo>
                <a:lnTo>
                  <a:pt x="24" y="98"/>
                </a:lnTo>
                <a:lnTo>
                  <a:pt x="24" y="98"/>
                </a:lnTo>
                <a:lnTo>
                  <a:pt x="24" y="95"/>
                </a:lnTo>
                <a:lnTo>
                  <a:pt x="24" y="9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4" name="Freeform 11">
            <a:extLst>
              <a:ext uri="{FF2B5EF4-FFF2-40B4-BE49-F238E27FC236}">
                <a16:creationId xmlns:a16="http://schemas.microsoft.com/office/drawing/2014/main" id="{00000000-0008-0000-0D00-000004000000}"/>
              </a:ext>
            </a:extLst>
          </xdr:cNvPr>
          <xdr:cNvSpPr>
            <a:spLocks/>
          </xdr:cNvSpPr>
        </xdr:nvSpPr>
        <xdr:spPr bwMode="auto">
          <a:xfrm>
            <a:off x="446088" y="2332038"/>
            <a:ext cx="468313" cy="455613"/>
          </a:xfrm>
          <a:custGeom>
            <a:avLst/>
            <a:gdLst>
              <a:gd name="T0" fmla="*/ 20 w 295"/>
              <a:gd name="T1" fmla="*/ 148 h 287"/>
              <a:gd name="T2" fmla="*/ 23 w 295"/>
              <a:gd name="T3" fmla="*/ 123 h 287"/>
              <a:gd name="T4" fmla="*/ 30 w 295"/>
              <a:gd name="T5" fmla="*/ 98 h 287"/>
              <a:gd name="T6" fmla="*/ 42 w 295"/>
              <a:gd name="T7" fmla="*/ 76 h 287"/>
              <a:gd name="T8" fmla="*/ 57 w 295"/>
              <a:gd name="T9" fmla="*/ 58 h 287"/>
              <a:gd name="T10" fmla="*/ 76 w 295"/>
              <a:gd name="T11" fmla="*/ 42 h 287"/>
              <a:gd name="T12" fmla="*/ 98 w 295"/>
              <a:gd name="T13" fmla="*/ 30 h 287"/>
              <a:gd name="T14" fmla="*/ 122 w 295"/>
              <a:gd name="T15" fmla="*/ 23 h 287"/>
              <a:gd name="T16" fmla="*/ 148 w 295"/>
              <a:gd name="T17" fmla="*/ 20 h 287"/>
              <a:gd name="T18" fmla="*/ 161 w 295"/>
              <a:gd name="T19" fmla="*/ 21 h 287"/>
              <a:gd name="T20" fmla="*/ 185 w 295"/>
              <a:gd name="T21" fmla="*/ 27 h 287"/>
              <a:gd name="T22" fmla="*/ 208 w 295"/>
              <a:gd name="T23" fmla="*/ 35 h 287"/>
              <a:gd name="T24" fmla="*/ 229 w 295"/>
              <a:gd name="T25" fmla="*/ 50 h 287"/>
              <a:gd name="T26" fmla="*/ 246 w 295"/>
              <a:gd name="T27" fmla="*/ 67 h 287"/>
              <a:gd name="T28" fmla="*/ 260 w 295"/>
              <a:gd name="T29" fmla="*/ 87 h 287"/>
              <a:gd name="T30" fmla="*/ 270 w 295"/>
              <a:gd name="T31" fmla="*/ 110 h 287"/>
              <a:gd name="T32" fmla="*/ 275 w 295"/>
              <a:gd name="T33" fmla="*/ 135 h 287"/>
              <a:gd name="T34" fmla="*/ 276 w 295"/>
              <a:gd name="T35" fmla="*/ 148 h 287"/>
              <a:gd name="T36" fmla="*/ 272 w 295"/>
              <a:gd name="T37" fmla="*/ 178 h 287"/>
              <a:gd name="T38" fmla="*/ 262 w 295"/>
              <a:gd name="T39" fmla="*/ 204 h 287"/>
              <a:gd name="T40" fmla="*/ 247 w 295"/>
              <a:gd name="T41" fmla="*/ 228 h 287"/>
              <a:gd name="T42" fmla="*/ 227 w 295"/>
              <a:gd name="T43" fmla="*/ 247 h 287"/>
              <a:gd name="T44" fmla="*/ 237 w 295"/>
              <a:gd name="T45" fmla="*/ 253 h 287"/>
              <a:gd name="T46" fmla="*/ 246 w 295"/>
              <a:gd name="T47" fmla="*/ 259 h 287"/>
              <a:gd name="T48" fmla="*/ 267 w 295"/>
              <a:gd name="T49" fmla="*/ 236 h 287"/>
              <a:gd name="T50" fmla="*/ 282 w 295"/>
              <a:gd name="T51" fmla="*/ 210 h 287"/>
              <a:gd name="T52" fmla="*/ 292 w 295"/>
              <a:gd name="T53" fmla="*/ 180 h 287"/>
              <a:gd name="T54" fmla="*/ 295 w 295"/>
              <a:gd name="T55" fmla="*/ 148 h 287"/>
              <a:gd name="T56" fmla="*/ 294 w 295"/>
              <a:gd name="T57" fmla="*/ 132 h 287"/>
              <a:gd name="T58" fmla="*/ 289 w 295"/>
              <a:gd name="T59" fmla="*/ 104 h 287"/>
              <a:gd name="T60" fmla="*/ 278 w 295"/>
              <a:gd name="T61" fmla="*/ 77 h 287"/>
              <a:gd name="T62" fmla="*/ 262 w 295"/>
              <a:gd name="T63" fmla="*/ 54 h 287"/>
              <a:gd name="T64" fmla="*/ 241 w 295"/>
              <a:gd name="T65" fmla="*/ 34 h 287"/>
              <a:gd name="T66" fmla="*/ 218 w 295"/>
              <a:gd name="T67" fmla="*/ 18 h 287"/>
              <a:gd name="T68" fmla="*/ 192 w 295"/>
              <a:gd name="T69" fmla="*/ 7 h 287"/>
              <a:gd name="T70" fmla="*/ 163 w 295"/>
              <a:gd name="T71" fmla="*/ 1 h 287"/>
              <a:gd name="T72" fmla="*/ 148 w 295"/>
              <a:gd name="T73" fmla="*/ 0 h 287"/>
              <a:gd name="T74" fmla="*/ 118 w 295"/>
              <a:gd name="T75" fmla="*/ 4 h 287"/>
              <a:gd name="T76" fmla="*/ 90 w 295"/>
              <a:gd name="T77" fmla="*/ 12 h 287"/>
              <a:gd name="T78" fmla="*/ 65 w 295"/>
              <a:gd name="T79" fmla="*/ 26 h 287"/>
              <a:gd name="T80" fmla="*/ 43 w 295"/>
              <a:gd name="T81" fmla="*/ 43 h 287"/>
              <a:gd name="T82" fmla="*/ 25 w 295"/>
              <a:gd name="T83" fmla="*/ 65 h 287"/>
              <a:gd name="T84" fmla="*/ 11 w 295"/>
              <a:gd name="T85" fmla="*/ 91 h 287"/>
              <a:gd name="T86" fmla="*/ 2 w 295"/>
              <a:gd name="T87" fmla="*/ 118 h 287"/>
              <a:gd name="T88" fmla="*/ 0 w 295"/>
              <a:gd name="T89" fmla="*/ 148 h 287"/>
              <a:gd name="T90" fmla="*/ 0 w 295"/>
              <a:gd name="T91" fmla="*/ 160 h 287"/>
              <a:gd name="T92" fmla="*/ 3 w 295"/>
              <a:gd name="T93" fmla="*/ 183 h 287"/>
              <a:gd name="T94" fmla="*/ 11 w 295"/>
              <a:gd name="T95" fmla="*/ 204 h 287"/>
              <a:gd name="T96" fmla="*/ 21 w 295"/>
              <a:gd name="T97" fmla="*/ 224 h 287"/>
              <a:gd name="T98" fmla="*/ 34 w 295"/>
              <a:gd name="T99" fmla="*/ 243 h 287"/>
              <a:gd name="T100" fmla="*/ 50 w 295"/>
              <a:gd name="T101" fmla="*/ 258 h 287"/>
              <a:gd name="T102" fmla="*/ 67 w 295"/>
              <a:gd name="T103" fmla="*/ 272 h 287"/>
              <a:gd name="T104" fmla="*/ 86 w 295"/>
              <a:gd name="T105" fmla="*/ 282 h 287"/>
              <a:gd name="T106" fmla="*/ 97 w 295"/>
              <a:gd name="T107" fmla="*/ 265 h 287"/>
              <a:gd name="T108" fmla="*/ 88 w 295"/>
              <a:gd name="T109" fmla="*/ 261 h 287"/>
              <a:gd name="T110" fmla="*/ 66 w 295"/>
              <a:gd name="T111" fmla="*/ 246 h 287"/>
              <a:gd name="T112" fmla="*/ 42 w 295"/>
              <a:gd name="T113" fmla="*/ 218 h 287"/>
              <a:gd name="T114" fmla="*/ 29 w 295"/>
              <a:gd name="T115" fmla="*/ 194 h 287"/>
              <a:gd name="T116" fmla="*/ 23 w 295"/>
              <a:gd name="T117" fmla="*/ 177 h 287"/>
              <a:gd name="T118" fmla="*/ 20 w 295"/>
              <a:gd name="T119" fmla="*/ 158 h 287"/>
              <a:gd name="T120" fmla="*/ 20 w 295"/>
              <a:gd name="T121" fmla="*/ 148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95" h="287">
                <a:moveTo>
                  <a:pt x="20" y="148"/>
                </a:moveTo>
                <a:lnTo>
                  <a:pt x="20" y="148"/>
                </a:lnTo>
                <a:lnTo>
                  <a:pt x="21" y="135"/>
                </a:lnTo>
                <a:lnTo>
                  <a:pt x="23" y="123"/>
                </a:lnTo>
                <a:lnTo>
                  <a:pt x="25" y="110"/>
                </a:lnTo>
                <a:lnTo>
                  <a:pt x="30" y="98"/>
                </a:lnTo>
                <a:lnTo>
                  <a:pt x="35" y="87"/>
                </a:lnTo>
                <a:lnTo>
                  <a:pt x="42" y="76"/>
                </a:lnTo>
                <a:lnTo>
                  <a:pt x="50" y="67"/>
                </a:lnTo>
                <a:lnTo>
                  <a:pt x="57" y="58"/>
                </a:lnTo>
                <a:lnTo>
                  <a:pt x="66" y="50"/>
                </a:lnTo>
                <a:lnTo>
                  <a:pt x="76" y="42"/>
                </a:lnTo>
                <a:lnTo>
                  <a:pt x="87" y="35"/>
                </a:lnTo>
                <a:lnTo>
                  <a:pt x="98" y="30"/>
                </a:lnTo>
                <a:lnTo>
                  <a:pt x="110" y="27"/>
                </a:lnTo>
                <a:lnTo>
                  <a:pt x="122" y="23"/>
                </a:lnTo>
                <a:lnTo>
                  <a:pt x="135" y="21"/>
                </a:lnTo>
                <a:lnTo>
                  <a:pt x="148" y="20"/>
                </a:lnTo>
                <a:lnTo>
                  <a:pt x="148" y="20"/>
                </a:lnTo>
                <a:lnTo>
                  <a:pt x="161" y="21"/>
                </a:lnTo>
                <a:lnTo>
                  <a:pt x="173" y="23"/>
                </a:lnTo>
                <a:lnTo>
                  <a:pt x="185" y="27"/>
                </a:lnTo>
                <a:lnTo>
                  <a:pt x="197" y="30"/>
                </a:lnTo>
                <a:lnTo>
                  <a:pt x="208" y="35"/>
                </a:lnTo>
                <a:lnTo>
                  <a:pt x="219" y="42"/>
                </a:lnTo>
                <a:lnTo>
                  <a:pt x="229" y="50"/>
                </a:lnTo>
                <a:lnTo>
                  <a:pt x="238" y="58"/>
                </a:lnTo>
                <a:lnTo>
                  <a:pt x="246" y="67"/>
                </a:lnTo>
                <a:lnTo>
                  <a:pt x="254" y="76"/>
                </a:lnTo>
                <a:lnTo>
                  <a:pt x="260" y="87"/>
                </a:lnTo>
                <a:lnTo>
                  <a:pt x="266" y="98"/>
                </a:lnTo>
                <a:lnTo>
                  <a:pt x="270" y="110"/>
                </a:lnTo>
                <a:lnTo>
                  <a:pt x="272" y="123"/>
                </a:lnTo>
                <a:lnTo>
                  <a:pt x="275" y="135"/>
                </a:lnTo>
                <a:lnTo>
                  <a:pt x="276" y="148"/>
                </a:lnTo>
                <a:lnTo>
                  <a:pt x="276" y="148"/>
                </a:lnTo>
                <a:lnTo>
                  <a:pt x="275" y="163"/>
                </a:lnTo>
                <a:lnTo>
                  <a:pt x="272" y="178"/>
                </a:lnTo>
                <a:lnTo>
                  <a:pt x="268" y="191"/>
                </a:lnTo>
                <a:lnTo>
                  <a:pt x="262" y="204"/>
                </a:lnTo>
                <a:lnTo>
                  <a:pt x="256" y="216"/>
                </a:lnTo>
                <a:lnTo>
                  <a:pt x="247" y="228"/>
                </a:lnTo>
                <a:lnTo>
                  <a:pt x="238" y="238"/>
                </a:lnTo>
                <a:lnTo>
                  <a:pt x="227" y="247"/>
                </a:lnTo>
                <a:lnTo>
                  <a:pt x="227" y="247"/>
                </a:lnTo>
                <a:lnTo>
                  <a:pt x="237" y="253"/>
                </a:lnTo>
                <a:lnTo>
                  <a:pt x="246" y="259"/>
                </a:lnTo>
                <a:lnTo>
                  <a:pt x="246" y="259"/>
                </a:lnTo>
                <a:lnTo>
                  <a:pt x="257" y="248"/>
                </a:lnTo>
                <a:lnTo>
                  <a:pt x="267" y="236"/>
                </a:lnTo>
                <a:lnTo>
                  <a:pt x="275" y="224"/>
                </a:lnTo>
                <a:lnTo>
                  <a:pt x="282" y="210"/>
                </a:lnTo>
                <a:lnTo>
                  <a:pt x="288" y="195"/>
                </a:lnTo>
                <a:lnTo>
                  <a:pt x="292" y="180"/>
                </a:lnTo>
                <a:lnTo>
                  <a:pt x="294" y="164"/>
                </a:lnTo>
                <a:lnTo>
                  <a:pt x="295" y="148"/>
                </a:lnTo>
                <a:lnTo>
                  <a:pt x="295" y="148"/>
                </a:lnTo>
                <a:lnTo>
                  <a:pt x="294" y="132"/>
                </a:lnTo>
                <a:lnTo>
                  <a:pt x="292" y="118"/>
                </a:lnTo>
                <a:lnTo>
                  <a:pt x="289" y="104"/>
                </a:lnTo>
                <a:lnTo>
                  <a:pt x="284" y="91"/>
                </a:lnTo>
                <a:lnTo>
                  <a:pt x="278" y="77"/>
                </a:lnTo>
                <a:lnTo>
                  <a:pt x="270" y="65"/>
                </a:lnTo>
                <a:lnTo>
                  <a:pt x="262" y="54"/>
                </a:lnTo>
                <a:lnTo>
                  <a:pt x="253" y="43"/>
                </a:lnTo>
                <a:lnTo>
                  <a:pt x="241" y="34"/>
                </a:lnTo>
                <a:lnTo>
                  <a:pt x="230" y="26"/>
                </a:lnTo>
                <a:lnTo>
                  <a:pt x="218" y="18"/>
                </a:lnTo>
                <a:lnTo>
                  <a:pt x="205" y="12"/>
                </a:lnTo>
                <a:lnTo>
                  <a:pt x="192" y="7"/>
                </a:lnTo>
                <a:lnTo>
                  <a:pt x="178" y="4"/>
                </a:lnTo>
                <a:lnTo>
                  <a:pt x="163" y="1"/>
                </a:lnTo>
                <a:lnTo>
                  <a:pt x="148" y="0"/>
                </a:lnTo>
                <a:lnTo>
                  <a:pt x="148" y="0"/>
                </a:lnTo>
                <a:lnTo>
                  <a:pt x="132" y="1"/>
                </a:lnTo>
                <a:lnTo>
                  <a:pt x="118" y="4"/>
                </a:lnTo>
                <a:lnTo>
                  <a:pt x="104" y="7"/>
                </a:lnTo>
                <a:lnTo>
                  <a:pt x="90" y="12"/>
                </a:lnTo>
                <a:lnTo>
                  <a:pt x="77" y="18"/>
                </a:lnTo>
                <a:lnTo>
                  <a:pt x="65" y="26"/>
                </a:lnTo>
                <a:lnTo>
                  <a:pt x="54" y="34"/>
                </a:lnTo>
                <a:lnTo>
                  <a:pt x="43" y="43"/>
                </a:lnTo>
                <a:lnTo>
                  <a:pt x="33" y="54"/>
                </a:lnTo>
                <a:lnTo>
                  <a:pt x="25" y="65"/>
                </a:lnTo>
                <a:lnTo>
                  <a:pt x="18" y="77"/>
                </a:lnTo>
                <a:lnTo>
                  <a:pt x="11" y="91"/>
                </a:lnTo>
                <a:lnTo>
                  <a:pt x="7" y="104"/>
                </a:lnTo>
                <a:lnTo>
                  <a:pt x="2" y="118"/>
                </a:lnTo>
                <a:lnTo>
                  <a:pt x="0" y="132"/>
                </a:lnTo>
                <a:lnTo>
                  <a:pt x="0" y="148"/>
                </a:lnTo>
                <a:lnTo>
                  <a:pt x="0" y="148"/>
                </a:lnTo>
                <a:lnTo>
                  <a:pt x="0" y="160"/>
                </a:lnTo>
                <a:lnTo>
                  <a:pt x="1" y="171"/>
                </a:lnTo>
                <a:lnTo>
                  <a:pt x="3" y="183"/>
                </a:lnTo>
                <a:lnTo>
                  <a:pt x="7" y="194"/>
                </a:lnTo>
                <a:lnTo>
                  <a:pt x="11" y="204"/>
                </a:lnTo>
                <a:lnTo>
                  <a:pt x="16" y="215"/>
                </a:lnTo>
                <a:lnTo>
                  <a:pt x="21" y="224"/>
                </a:lnTo>
                <a:lnTo>
                  <a:pt x="27" y="234"/>
                </a:lnTo>
                <a:lnTo>
                  <a:pt x="34" y="243"/>
                </a:lnTo>
                <a:lnTo>
                  <a:pt x="41" y="250"/>
                </a:lnTo>
                <a:lnTo>
                  <a:pt x="50" y="258"/>
                </a:lnTo>
                <a:lnTo>
                  <a:pt x="57" y="266"/>
                </a:lnTo>
                <a:lnTo>
                  <a:pt x="67" y="272"/>
                </a:lnTo>
                <a:lnTo>
                  <a:pt x="76" y="278"/>
                </a:lnTo>
                <a:lnTo>
                  <a:pt x="86" y="282"/>
                </a:lnTo>
                <a:lnTo>
                  <a:pt x="97" y="287"/>
                </a:lnTo>
                <a:lnTo>
                  <a:pt x="97" y="265"/>
                </a:lnTo>
                <a:lnTo>
                  <a:pt x="97" y="265"/>
                </a:lnTo>
                <a:lnTo>
                  <a:pt x="88" y="261"/>
                </a:lnTo>
                <a:lnTo>
                  <a:pt x="81" y="257"/>
                </a:lnTo>
                <a:lnTo>
                  <a:pt x="66" y="246"/>
                </a:lnTo>
                <a:lnTo>
                  <a:pt x="53" y="233"/>
                </a:lnTo>
                <a:lnTo>
                  <a:pt x="42" y="218"/>
                </a:lnTo>
                <a:lnTo>
                  <a:pt x="32" y="203"/>
                </a:lnTo>
                <a:lnTo>
                  <a:pt x="29" y="194"/>
                </a:lnTo>
                <a:lnTo>
                  <a:pt x="25" y="185"/>
                </a:lnTo>
                <a:lnTo>
                  <a:pt x="23" y="177"/>
                </a:lnTo>
                <a:lnTo>
                  <a:pt x="21" y="168"/>
                </a:lnTo>
                <a:lnTo>
                  <a:pt x="20" y="158"/>
                </a:lnTo>
                <a:lnTo>
                  <a:pt x="20" y="148"/>
                </a:lnTo>
                <a:lnTo>
                  <a:pt x="20" y="14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reeform 12">
            <a:extLst>
              <a:ext uri="{FF2B5EF4-FFF2-40B4-BE49-F238E27FC236}">
                <a16:creationId xmlns:a16="http://schemas.microsoft.com/office/drawing/2014/main" id="{00000000-0008-0000-0D00-000005000000}"/>
              </a:ext>
            </a:extLst>
          </xdr:cNvPr>
          <xdr:cNvSpPr>
            <a:spLocks/>
          </xdr:cNvSpPr>
        </xdr:nvSpPr>
        <xdr:spPr bwMode="auto">
          <a:xfrm>
            <a:off x="514350" y="2546351"/>
            <a:ext cx="495300" cy="695325"/>
          </a:xfrm>
          <a:custGeom>
            <a:avLst/>
            <a:gdLst>
              <a:gd name="T0" fmla="*/ 312 w 312"/>
              <a:gd name="T1" fmla="*/ 212 h 438"/>
              <a:gd name="T2" fmla="*/ 304 w 312"/>
              <a:gd name="T3" fmla="*/ 197 h 438"/>
              <a:gd name="T4" fmla="*/ 289 w 312"/>
              <a:gd name="T5" fmla="*/ 188 h 438"/>
              <a:gd name="T6" fmla="*/ 276 w 312"/>
              <a:gd name="T7" fmla="*/ 189 h 438"/>
              <a:gd name="T8" fmla="*/ 260 w 312"/>
              <a:gd name="T9" fmla="*/ 200 h 438"/>
              <a:gd name="T10" fmla="*/ 259 w 312"/>
              <a:gd name="T11" fmla="*/ 184 h 438"/>
              <a:gd name="T12" fmla="*/ 250 w 312"/>
              <a:gd name="T13" fmla="*/ 166 h 438"/>
              <a:gd name="T14" fmla="*/ 234 w 312"/>
              <a:gd name="T15" fmla="*/ 158 h 438"/>
              <a:gd name="T16" fmla="*/ 219 w 312"/>
              <a:gd name="T17" fmla="*/ 158 h 438"/>
              <a:gd name="T18" fmla="*/ 200 w 312"/>
              <a:gd name="T19" fmla="*/ 174 h 438"/>
              <a:gd name="T20" fmla="*/ 198 w 312"/>
              <a:gd name="T21" fmla="*/ 157 h 438"/>
              <a:gd name="T22" fmla="*/ 190 w 312"/>
              <a:gd name="T23" fmla="*/ 140 h 438"/>
              <a:gd name="T24" fmla="*/ 173 w 312"/>
              <a:gd name="T25" fmla="*/ 131 h 438"/>
              <a:gd name="T26" fmla="*/ 161 w 312"/>
              <a:gd name="T27" fmla="*/ 130 h 438"/>
              <a:gd name="T28" fmla="*/ 148 w 312"/>
              <a:gd name="T29" fmla="*/ 135 h 438"/>
              <a:gd name="T30" fmla="*/ 138 w 312"/>
              <a:gd name="T31" fmla="*/ 146 h 438"/>
              <a:gd name="T32" fmla="*/ 136 w 312"/>
              <a:gd name="T33" fmla="*/ 36 h 438"/>
              <a:gd name="T34" fmla="*/ 130 w 312"/>
              <a:gd name="T35" fmla="*/ 16 h 438"/>
              <a:gd name="T36" fmla="*/ 117 w 312"/>
              <a:gd name="T37" fmla="*/ 3 h 438"/>
              <a:gd name="T38" fmla="*/ 105 w 312"/>
              <a:gd name="T39" fmla="*/ 0 h 438"/>
              <a:gd name="T40" fmla="*/ 87 w 312"/>
              <a:gd name="T41" fmla="*/ 6 h 438"/>
              <a:gd name="T42" fmla="*/ 76 w 312"/>
              <a:gd name="T43" fmla="*/ 23 h 438"/>
              <a:gd name="T44" fmla="*/ 74 w 312"/>
              <a:gd name="T45" fmla="*/ 237 h 438"/>
              <a:gd name="T46" fmla="*/ 63 w 312"/>
              <a:gd name="T47" fmla="*/ 205 h 438"/>
              <a:gd name="T48" fmla="*/ 46 w 312"/>
              <a:gd name="T49" fmla="*/ 178 h 438"/>
              <a:gd name="T50" fmla="*/ 27 w 312"/>
              <a:gd name="T51" fmla="*/ 164 h 438"/>
              <a:gd name="T52" fmla="*/ 13 w 312"/>
              <a:gd name="T53" fmla="*/ 163 h 438"/>
              <a:gd name="T54" fmla="*/ 3 w 312"/>
              <a:gd name="T55" fmla="*/ 169 h 438"/>
              <a:gd name="T56" fmla="*/ 0 w 312"/>
              <a:gd name="T57" fmla="*/ 182 h 438"/>
              <a:gd name="T58" fmla="*/ 7 w 312"/>
              <a:gd name="T59" fmla="*/ 217 h 438"/>
              <a:gd name="T60" fmla="*/ 27 w 312"/>
              <a:gd name="T61" fmla="*/ 290 h 438"/>
              <a:gd name="T62" fmla="*/ 38 w 312"/>
              <a:gd name="T63" fmla="*/ 328 h 438"/>
              <a:gd name="T64" fmla="*/ 57 w 312"/>
              <a:gd name="T65" fmla="*/ 368 h 438"/>
              <a:gd name="T66" fmla="*/ 75 w 312"/>
              <a:gd name="T67" fmla="*/ 392 h 438"/>
              <a:gd name="T68" fmla="*/ 116 w 312"/>
              <a:gd name="T69" fmla="*/ 424 h 438"/>
              <a:gd name="T70" fmla="*/ 164 w 312"/>
              <a:gd name="T71" fmla="*/ 437 h 438"/>
              <a:gd name="T72" fmla="*/ 193 w 312"/>
              <a:gd name="T73" fmla="*/ 438 h 438"/>
              <a:gd name="T74" fmla="*/ 226 w 312"/>
              <a:gd name="T75" fmla="*/ 432 h 438"/>
              <a:gd name="T76" fmla="*/ 259 w 312"/>
              <a:gd name="T77" fmla="*/ 416 h 438"/>
              <a:gd name="T78" fmla="*/ 287 w 312"/>
              <a:gd name="T79" fmla="*/ 391 h 438"/>
              <a:gd name="T80" fmla="*/ 305 w 312"/>
              <a:gd name="T81" fmla="*/ 353 h 438"/>
              <a:gd name="T82" fmla="*/ 312 w 312"/>
              <a:gd name="T83" fmla="*/ 303 h 438"/>
              <a:gd name="T84" fmla="*/ 312 w 312"/>
              <a:gd name="T85" fmla="*/ 301 h 4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12" h="438">
                <a:moveTo>
                  <a:pt x="312" y="219"/>
                </a:moveTo>
                <a:lnTo>
                  <a:pt x="312" y="219"/>
                </a:lnTo>
                <a:lnTo>
                  <a:pt x="312" y="212"/>
                </a:lnTo>
                <a:lnTo>
                  <a:pt x="310" y="207"/>
                </a:lnTo>
                <a:lnTo>
                  <a:pt x="308" y="201"/>
                </a:lnTo>
                <a:lnTo>
                  <a:pt x="304" y="197"/>
                </a:lnTo>
                <a:lnTo>
                  <a:pt x="300" y="194"/>
                </a:lnTo>
                <a:lnTo>
                  <a:pt x="295" y="190"/>
                </a:lnTo>
                <a:lnTo>
                  <a:pt x="289" y="188"/>
                </a:lnTo>
                <a:lnTo>
                  <a:pt x="283" y="188"/>
                </a:lnTo>
                <a:lnTo>
                  <a:pt x="283" y="188"/>
                </a:lnTo>
                <a:lnTo>
                  <a:pt x="276" y="189"/>
                </a:lnTo>
                <a:lnTo>
                  <a:pt x="270" y="191"/>
                </a:lnTo>
                <a:lnTo>
                  <a:pt x="265" y="196"/>
                </a:lnTo>
                <a:lnTo>
                  <a:pt x="260" y="200"/>
                </a:lnTo>
                <a:lnTo>
                  <a:pt x="260" y="190"/>
                </a:lnTo>
                <a:lnTo>
                  <a:pt x="260" y="190"/>
                </a:lnTo>
                <a:lnTo>
                  <a:pt x="259" y="184"/>
                </a:lnTo>
                <a:lnTo>
                  <a:pt x="257" y="177"/>
                </a:lnTo>
                <a:lnTo>
                  <a:pt x="255" y="172"/>
                </a:lnTo>
                <a:lnTo>
                  <a:pt x="250" y="166"/>
                </a:lnTo>
                <a:lnTo>
                  <a:pt x="246" y="163"/>
                </a:lnTo>
                <a:lnTo>
                  <a:pt x="240" y="159"/>
                </a:lnTo>
                <a:lnTo>
                  <a:pt x="234" y="158"/>
                </a:lnTo>
                <a:lnTo>
                  <a:pt x="227" y="157"/>
                </a:lnTo>
                <a:lnTo>
                  <a:pt x="227" y="157"/>
                </a:lnTo>
                <a:lnTo>
                  <a:pt x="219" y="158"/>
                </a:lnTo>
                <a:lnTo>
                  <a:pt x="212" y="162"/>
                </a:lnTo>
                <a:lnTo>
                  <a:pt x="205" y="167"/>
                </a:lnTo>
                <a:lnTo>
                  <a:pt x="200" y="174"/>
                </a:lnTo>
                <a:lnTo>
                  <a:pt x="200" y="164"/>
                </a:lnTo>
                <a:lnTo>
                  <a:pt x="200" y="164"/>
                </a:lnTo>
                <a:lnTo>
                  <a:pt x="198" y="157"/>
                </a:lnTo>
                <a:lnTo>
                  <a:pt x="197" y="151"/>
                </a:lnTo>
                <a:lnTo>
                  <a:pt x="194" y="144"/>
                </a:lnTo>
                <a:lnTo>
                  <a:pt x="190" y="140"/>
                </a:lnTo>
                <a:lnTo>
                  <a:pt x="185" y="135"/>
                </a:lnTo>
                <a:lnTo>
                  <a:pt x="180" y="132"/>
                </a:lnTo>
                <a:lnTo>
                  <a:pt x="173" y="131"/>
                </a:lnTo>
                <a:lnTo>
                  <a:pt x="167" y="130"/>
                </a:lnTo>
                <a:lnTo>
                  <a:pt x="167" y="130"/>
                </a:lnTo>
                <a:lnTo>
                  <a:pt x="161" y="130"/>
                </a:lnTo>
                <a:lnTo>
                  <a:pt x="157" y="131"/>
                </a:lnTo>
                <a:lnTo>
                  <a:pt x="152" y="133"/>
                </a:lnTo>
                <a:lnTo>
                  <a:pt x="148" y="135"/>
                </a:lnTo>
                <a:lnTo>
                  <a:pt x="143" y="139"/>
                </a:lnTo>
                <a:lnTo>
                  <a:pt x="140" y="142"/>
                </a:lnTo>
                <a:lnTo>
                  <a:pt x="138" y="146"/>
                </a:lnTo>
                <a:lnTo>
                  <a:pt x="136" y="151"/>
                </a:lnTo>
                <a:lnTo>
                  <a:pt x="136" y="36"/>
                </a:lnTo>
                <a:lnTo>
                  <a:pt x="136" y="36"/>
                </a:lnTo>
                <a:lnTo>
                  <a:pt x="135" y="29"/>
                </a:lnTo>
                <a:lnTo>
                  <a:pt x="133" y="23"/>
                </a:lnTo>
                <a:lnTo>
                  <a:pt x="130" y="16"/>
                </a:lnTo>
                <a:lnTo>
                  <a:pt x="127" y="11"/>
                </a:lnTo>
                <a:lnTo>
                  <a:pt x="122" y="6"/>
                </a:lnTo>
                <a:lnTo>
                  <a:pt x="117" y="3"/>
                </a:lnTo>
                <a:lnTo>
                  <a:pt x="111" y="1"/>
                </a:lnTo>
                <a:lnTo>
                  <a:pt x="105" y="0"/>
                </a:lnTo>
                <a:lnTo>
                  <a:pt x="105" y="0"/>
                </a:lnTo>
                <a:lnTo>
                  <a:pt x="98" y="1"/>
                </a:lnTo>
                <a:lnTo>
                  <a:pt x="93" y="3"/>
                </a:lnTo>
                <a:lnTo>
                  <a:pt x="87" y="6"/>
                </a:lnTo>
                <a:lnTo>
                  <a:pt x="83" y="11"/>
                </a:lnTo>
                <a:lnTo>
                  <a:pt x="79" y="16"/>
                </a:lnTo>
                <a:lnTo>
                  <a:pt x="76" y="23"/>
                </a:lnTo>
                <a:lnTo>
                  <a:pt x="75" y="29"/>
                </a:lnTo>
                <a:lnTo>
                  <a:pt x="74" y="36"/>
                </a:lnTo>
                <a:lnTo>
                  <a:pt x="74" y="237"/>
                </a:lnTo>
                <a:lnTo>
                  <a:pt x="74" y="237"/>
                </a:lnTo>
                <a:lnTo>
                  <a:pt x="63" y="205"/>
                </a:lnTo>
                <a:lnTo>
                  <a:pt x="63" y="205"/>
                </a:lnTo>
                <a:lnTo>
                  <a:pt x="58" y="195"/>
                </a:lnTo>
                <a:lnTo>
                  <a:pt x="53" y="186"/>
                </a:lnTo>
                <a:lnTo>
                  <a:pt x="46" y="178"/>
                </a:lnTo>
                <a:lnTo>
                  <a:pt x="41" y="172"/>
                </a:lnTo>
                <a:lnTo>
                  <a:pt x="33" y="167"/>
                </a:lnTo>
                <a:lnTo>
                  <a:pt x="27" y="164"/>
                </a:lnTo>
                <a:lnTo>
                  <a:pt x="20" y="163"/>
                </a:lnTo>
                <a:lnTo>
                  <a:pt x="13" y="163"/>
                </a:lnTo>
                <a:lnTo>
                  <a:pt x="13" y="163"/>
                </a:lnTo>
                <a:lnTo>
                  <a:pt x="9" y="164"/>
                </a:lnTo>
                <a:lnTo>
                  <a:pt x="6" y="166"/>
                </a:lnTo>
                <a:lnTo>
                  <a:pt x="3" y="169"/>
                </a:lnTo>
                <a:lnTo>
                  <a:pt x="1" y="173"/>
                </a:lnTo>
                <a:lnTo>
                  <a:pt x="0" y="177"/>
                </a:lnTo>
                <a:lnTo>
                  <a:pt x="0" y="182"/>
                </a:lnTo>
                <a:lnTo>
                  <a:pt x="1" y="193"/>
                </a:lnTo>
                <a:lnTo>
                  <a:pt x="3" y="204"/>
                </a:lnTo>
                <a:lnTo>
                  <a:pt x="7" y="217"/>
                </a:lnTo>
                <a:lnTo>
                  <a:pt x="13" y="241"/>
                </a:lnTo>
                <a:lnTo>
                  <a:pt x="13" y="241"/>
                </a:lnTo>
                <a:lnTo>
                  <a:pt x="27" y="290"/>
                </a:lnTo>
                <a:lnTo>
                  <a:pt x="33" y="313"/>
                </a:lnTo>
                <a:lnTo>
                  <a:pt x="38" y="328"/>
                </a:lnTo>
                <a:lnTo>
                  <a:pt x="38" y="328"/>
                </a:lnTo>
                <a:lnTo>
                  <a:pt x="44" y="342"/>
                </a:lnTo>
                <a:lnTo>
                  <a:pt x="51" y="356"/>
                </a:lnTo>
                <a:lnTo>
                  <a:pt x="57" y="368"/>
                </a:lnTo>
                <a:lnTo>
                  <a:pt x="64" y="378"/>
                </a:lnTo>
                <a:lnTo>
                  <a:pt x="64" y="378"/>
                </a:lnTo>
                <a:lnTo>
                  <a:pt x="75" y="392"/>
                </a:lnTo>
                <a:lnTo>
                  <a:pt x="87" y="405"/>
                </a:lnTo>
                <a:lnTo>
                  <a:pt x="101" y="415"/>
                </a:lnTo>
                <a:lnTo>
                  <a:pt x="116" y="424"/>
                </a:lnTo>
                <a:lnTo>
                  <a:pt x="131" y="431"/>
                </a:lnTo>
                <a:lnTo>
                  <a:pt x="148" y="435"/>
                </a:lnTo>
                <a:lnTo>
                  <a:pt x="164" y="437"/>
                </a:lnTo>
                <a:lnTo>
                  <a:pt x="182" y="438"/>
                </a:lnTo>
                <a:lnTo>
                  <a:pt x="182" y="438"/>
                </a:lnTo>
                <a:lnTo>
                  <a:pt x="193" y="438"/>
                </a:lnTo>
                <a:lnTo>
                  <a:pt x="204" y="437"/>
                </a:lnTo>
                <a:lnTo>
                  <a:pt x="215" y="435"/>
                </a:lnTo>
                <a:lnTo>
                  <a:pt x="226" y="432"/>
                </a:lnTo>
                <a:lnTo>
                  <a:pt x="237" y="427"/>
                </a:lnTo>
                <a:lnTo>
                  <a:pt x="248" y="422"/>
                </a:lnTo>
                <a:lnTo>
                  <a:pt x="259" y="416"/>
                </a:lnTo>
                <a:lnTo>
                  <a:pt x="269" y="409"/>
                </a:lnTo>
                <a:lnTo>
                  <a:pt x="278" y="400"/>
                </a:lnTo>
                <a:lnTo>
                  <a:pt x="287" y="391"/>
                </a:lnTo>
                <a:lnTo>
                  <a:pt x="293" y="380"/>
                </a:lnTo>
                <a:lnTo>
                  <a:pt x="300" y="367"/>
                </a:lnTo>
                <a:lnTo>
                  <a:pt x="305" y="353"/>
                </a:lnTo>
                <a:lnTo>
                  <a:pt x="309" y="338"/>
                </a:lnTo>
                <a:lnTo>
                  <a:pt x="311" y="322"/>
                </a:lnTo>
                <a:lnTo>
                  <a:pt x="312" y="303"/>
                </a:lnTo>
                <a:lnTo>
                  <a:pt x="312" y="303"/>
                </a:lnTo>
                <a:lnTo>
                  <a:pt x="312" y="303"/>
                </a:lnTo>
                <a:lnTo>
                  <a:pt x="312" y="301"/>
                </a:lnTo>
                <a:lnTo>
                  <a:pt x="312" y="2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editAs="oneCell">
    <xdr:from>
      <xdr:col>1</xdr:col>
      <xdr:colOff>0</xdr:colOff>
      <xdr:row>0</xdr:row>
      <xdr:rowOff>146857</xdr:rowOff>
    </xdr:from>
    <xdr:to>
      <xdr:col>1</xdr:col>
      <xdr:colOff>2023254</xdr:colOff>
      <xdr:row>0</xdr:row>
      <xdr:rowOff>464357</xdr:rowOff>
    </xdr:to>
    <xdr:pic>
      <xdr:nvPicPr>
        <xdr:cNvPr id="7" name="Imag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272143" y="146857"/>
          <a:ext cx="2023254" cy="317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2491</xdr:colOff>
      <xdr:row>14</xdr:row>
      <xdr:rowOff>4234</xdr:rowOff>
    </xdr:from>
    <xdr:to>
      <xdr:col>7</xdr:col>
      <xdr:colOff>7470</xdr:colOff>
      <xdr:row>25</xdr:row>
      <xdr:rowOff>187243</xdr:rowOff>
    </xdr:to>
    <xdr:graphicFrame macro="">
      <xdr:nvGraphicFramePr>
        <xdr:cNvPr id="119" name="Chart 1">
          <a:extLst>
            <a:ext uri="{FF2B5EF4-FFF2-40B4-BE49-F238E27FC236}">
              <a16:creationId xmlns:a16="http://schemas.microsoft.com/office/drawing/2014/main" id="{00000000-0008-0000-0E00-00007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262282</xdr:colOff>
      <xdr:row>14</xdr:row>
      <xdr:rowOff>651</xdr:rowOff>
    </xdr:from>
    <xdr:to>
      <xdr:col>13</xdr:col>
      <xdr:colOff>313765</xdr:colOff>
      <xdr:row>25</xdr:row>
      <xdr:rowOff>189675</xdr:rowOff>
    </xdr:to>
    <xdr:graphicFrame macro="">
      <xdr:nvGraphicFramePr>
        <xdr:cNvPr id="23" name="Chart 2">
          <a:extLst>
            <a:ext uri="{FF2B5EF4-FFF2-40B4-BE49-F238E27FC236}">
              <a16:creationId xmlns:a16="http://schemas.microsoft.com/office/drawing/2014/main" id="{00000000-0008-0000-0E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289893</xdr:colOff>
      <xdr:row>14</xdr:row>
      <xdr:rowOff>4130</xdr:rowOff>
    </xdr:from>
    <xdr:to>
      <xdr:col>21</xdr:col>
      <xdr:colOff>1</xdr:colOff>
      <xdr:row>26</xdr:row>
      <xdr:rowOff>2432</xdr:rowOff>
    </xdr:to>
    <xdr:graphicFrame macro="">
      <xdr:nvGraphicFramePr>
        <xdr:cNvPr id="116" name="Chart 3">
          <a:extLst>
            <a:ext uri="{FF2B5EF4-FFF2-40B4-BE49-F238E27FC236}">
              <a16:creationId xmlns:a16="http://schemas.microsoft.com/office/drawing/2014/main" id="{00000000-0008-0000-0E00-00007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59</xdr:colOff>
      <xdr:row>27</xdr:row>
      <xdr:rowOff>4236</xdr:rowOff>
    </xdr:from>
    <xdr:to>
      <xdr:col>7</xdr:col>
      <xdr:colOff>0</xdr:colOff>
      <xdr:row>38</xdr:row>
      <xdr:rowOff>187245</xdr:rowOff>
    </xdr:to>
    <xdr:graphicFrame macro="">
      <xdr:nvGraphicFramePr>
        <xdr:cNvPr id="126" name="Chart 4">
          <a:extLst>
            <a:ext uri="{FF2B5EF4-FFF2-40B4-BE49-F238E27FC236}">
              <a16:creationId xmlns:a16="http://schemas.microsoft.com/office/drawing/2014/main" id="{00000000-0008-0000-0E00-00007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276087</xdr:colOff>
      <xdr:row>27</xdr:row>
      <xdr:rowOff>4234</xdr:rowOff>
    </xdr:from>
    <xdr:to>
      <xdr:col>13</xdr:col>
      <xdr:colOff>317501</xdr:colOff>
      <xdr:row>38</xdr:row>
      <xdr:rowOff>187243</xdr:rowOff>
    </xdr:to>
    <xdr:graphicFrame macro="">
      <xdr:nvGraphicFramePr>
        <xdr:cNvPr id="28" name="Chart 5">
          <a:extLst>
            <a:ext uri="{FF2B5EF4-FFF2-40B4-BE49-F238E27FC236}">
              <a16:creationId xmlns:a16="http://schemas.microsoft.com/office/drawing/2014/main" id="{00000000-0008-0000-0E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303696</xdr:colOff>
      <xdr:row>27</xdr:row>
      <xdr:rowOff>4235</xdr:rowOff>
    </xdr:from>
    <xdr:to>
      <xdr:col>21</xdr:col>
      <xdr:colOff>8139</xdr:colOff>
      <xdr:row>38</xdr:row>
      <xdr:rowOff>187244</xdr:rowOff>
    </xdr:to>
    <xdr:graphicFrame macro="">
      <xdr:nvGraphicFramePr>
        <xdr:cNvPr id="3" name="Chart 6">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1570</xdr:colOff>
      <xdr:row>40</xdr:row>
      <xdr:rowOff>8246</xdr:rowOff>
    </xdr:from>
    <xdr:to>
      <xdr:col>10</xdr:col>
      <xdr:colOff>1477065</xdr:colOff>
      <xdr:row>51</xdr:row>
      <xdr:rowOff>191255</xdr:rowOff>
    </xdr:to>
    <xdr:graphicFrame macro="">
      <xdr:nvGraphicFramePr>
        <xdr:cNvPr id="6" name="Chart 7">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1725543</xdr:colOff>
      <xdr:row>40</xdr:row>
      <xdr:rowOff>8246</xdr:rowOff>
    </xdr:from>
    <xdr:to>
      <xdr:col>21</xdr:col>
      <xdr:colOff>7765</xdr:colOff>
      <xdr:row>51</xdr:row>
      <xdr:rowOff>191255</xdr:rowOff>
    </xdr:to>
    <xdr:graphicFrame macro="">
      <xdr:nvGraphicFramePr>
        <xdr:cNvPr id="5" name="Chart 8">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2095</xdr:colOff>
      <xdr:row>53</xdr:row>
      <xdr:rowOff>9621</xdr:rowOff>
    </xdr:from>
    <xdr:to>
      <xdr:col>7</xdr:col>
      <xdr:colOff>0</xdr:colOff>
      <xdr:row>65</xdr:row>
      <xdr:rowOff>206</xdr:rowOff>
    </xdr:to>
    <xdr:graphicFrame macro="">
      <xdr:nvGraphicFramePr>
        <xdr:cNvPr id="148" name="Chart 9">
          <a:extLst>
            <a:ext uri="{FF2B5EF4-FFF2-40B4-BE49-F238E27FC236}">
              <a16:creationId xmlns:a16="http://schemas.microsoft.com/office/drawing/2014/main" id="{00000000-0008-0000-0E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289891</xdr:colOff>
      <xdr:row>53</xdr:row>
      <xdr:rowOff>9621</xdr:rowOff>
    </xdr:from>
    <xdr:to>
      <xdr:col>14</xdr:col>
      <xdr:colOff>8944</xdr:colOff>
      <xdr:row>65</xdr:row>
      <xdr:rowOff>206</xdr:rowOff>
    </xdr:to>
    <xdr:graphicFrame macro="">
      <xdr:nvGraphicFramePr>
        <xdr:cNvPr id="7" name="Chart 10">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52</xdr:row>
      <xdr:rowOff>194235</xdr:rowOff>
    </xdr:from>
    <xdr:to>
      <xdr:col>21</xdr:col>
      <xdr:colOff>893</xdr:colOff>
      <xdr:row>64</xdr:row>
      <xdr:rowOff>183009</xdr:rowOff>
    </xdr:to>
    <xdr:graphicFrame macro="">
      <xdr:nvGraphicFramePr>
        <xdr:cNvPr id="12" name="Chart 11">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1615109</xdr:colOff>
      <xdr:row>66</xdr:row>
      <xdr:rowOff>9622</xdr:rowOff>
    </xdr:from>
    <xdr:to>
      <xdr:col>21</xdr:col>
      <xdr:colOff>4415</xdr:colOff>
      <xdr:row>78</xdr:row>
      <xdr:rowOff>207</xdr:rowOff>
    </xdr:to>
    <xdr:graphicFrame macro="">
      <xdr:nvGraphicFramePr>
        <xdr:cNvPr id="13" name="Chart 13">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450593</xdr:colOff>
      <xdr:row>79</xdr:row>
      <xdr:rowOff>2</xdr:rowOff>
    </xdr:from>
    <xdr:to>
      <xdr:col>20</xdr:col>
      <xdr:colOff>1103234</xdr:colOff>
      <xdr:row>90</xdr:row>
      <xdr:rowOff>182805</xdr:rowOff>
    </xdr:to>
    <xdr:sp macro="" textlink="">
      <xdr:nvSpPr>
        <xdr:cNvPr id="15" name="Rectangle 14">
          <a:extLst>
            <a:ext uri="{FF2B5EF4-FFF2-40B4-BE49-F238E27FC236}">
              <a16:creationId xmlns:a16="http://schemas.microsoft.com/office/drawing/2014/main" id="{00000000-0008-0000-0E00-00000F000000}"/>
            </a:ext>
          </a:extLst>
        </xdr:cNvPr>
        <xdr:cNvSpPr/>
      </xdr:nvSpPr>
      <xdr:spPr>
        <a:xfrm>
          <a:off x="450593" y="16298335"/>
          <a:ext cx="26881669" cy="2317109"/>
        </a:xfrm>
        <a:prstGeom prst="rect">
          <a:avLst/>
        </a:prstGeom>
        <a:solidFill>
          <a:schemeClr val="bg1"/>
        </a:solidFill>
        <a:ln w="317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ysClr val="windowText" lastClr="000000"/>
            </a:solidFill>
          </a:endParaRPr>
        </a:p>
      </xdr:txBody>
    </xdr:sp>
    <xdr:clientData/>
  </xdr:twoCellAnchor>
  <xdr:twoCellAnchor>
    <xdr:from>
      <xdr:col>1</xdr:col>
      <xdr:colOff>78488</xdr:colOff>
      <xdr:row>80</xdr:row>
      <xdr:rowOff>154802</xdr:rowOff>
    </xdr:from>
    <xdr:to>
      <xdr:col>4</xdr:col>
      <xdr:colOff>359741</xdr:colOff>
      <xdr:row>90</xdr:row>
      <xdr:rowOff>176206</xdr:rowOff>
    </xdr:to>
    <xdr:graphicFrame macro="">
      <xdr:nvGraphicFramePr>
        <xdr:cNvPr id="17" name="Chart 16">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96212</xdr:colOff>
      <xdr:row>79</xdr:row>
      <xdr:rowOff>18867</xdr:rowOff>
    </xdr:from>
    <xdr:to>
      <xdr:col>15</xdr:col>
      <xdr:colOff>365605</xdr:colOff>
      <xdr:row>80</xdr:row>
      <xdr:rowOff>77351</xdr:rowOff>
    </xdr:to>
    <xdr:sp macro="" textlink="">
      <xdr:nvSpPr>
        <xdr:cNvPr id="18" name="TextBox 17">
          <a:extLst>
            <a:ext uri="{FF2B5EF4-FFF2-40B4-BE49-F238E27FC236}">
              <a16:creationId xmlns:a16="http://schemas.microsoft.com/office/drawing/2014/main" id="{00000000-0008-0000-0E00-000012000000}"/>
            </a:ext>
          </a:extLst>
        </xdr:cNvPr>
        <xdr:cNvSpPr txBox="1"/>
      </xdr:nvSpPr>
      <xdr:spPr>
        <a:xfrm>
          <a:off x="3877348" y="13498185"/>
          <a:ext cx="5310909" cy="2509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fr-FR" sz="1200" b="1" i="0" baseline="0">
              <a:solidFill>
                <a:schemeClr val="accent1"/>
              </a:solidFill>
              <a:effectLst/>
              <a:latin typeface="+mn-lt"/>
              <a:ea typeface="+mn-ea"/>
              <a:cs typeface="+mn-cs"/>
            </a:rPr>
            <a:t>Distribution of Revenues generated by interoperable transactions per use case (%)</a:t>
          </a:r>
          <a:endParaRPr lang="fr-FR" sz="1200">
            <a:solidFill>
              <a:schemeClr val="accent1"/>
            </a:solidFill>
            <a:effectLst/>
          </a:endParaRPr>
        </a:p>
      </xdr:txBody>
    </xdr:sp>
    <xdr:clientData/>
  </xdr:twoCellAnchor>
  <xdr:twoCellAnchor>
    <xdr:from>
      <xdr:col>4</xdr:col>
      <xdr:colOff>540308</xdr:colOff>
      <xdr:row>80</xdr:row>
      <xdr:rowOff>164423</xdr:rowOff>
    </xdr:from>
    <xdr:to>
      <xdr:col>8</xdr:col>
      <xdr:colOff>628822</xdr:colOff>
      <xdr:row>90</xdr:row>
      <xdr:rowOff>185827</xdr:rowOff>
    </xdr:to>
    <xdr:graphicFrame macro="">
      <xdr:nvGraphicFramePr>
        <xdr:cNvPr id="19" name="Chart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165082</xdr:colOff>
      <xdr:row>80</xdr:row>
      <xdr:rowOff>154806</xdr:rowOff>
    </xdr:from>
    <xdr:to>
      <xdr:col>12</xdr:col>
      <xdr:colOff>446335</xdr:colOff>
      <xdr:row>90</xdr:row>
      <xdr:rowOff>176210</xdr:rowOff>
    </xdr:to>
    <xdr:graphicFrame macro="">
      <xdr:nvGraphicFramePr>
        <xdr:cNvPr id="20" name="Chart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646144</xdr:colOff>
      <xdr:row>80</xdr:row>
      <xdr:rowOff>145185</xdr:rowOff>
    </xdr:from>
    <xdr:to>
      <xdr:col>17</xdr:col>
      <xdr:colOff>61698</xdr:colOff>
      <xdr:row>90</xdr:row>
      <xdr:rowOff>166589</xdr:rowOff>
    </xdr:to>
    <xdr:graphicFrame macro="">
      <xdr:nvGraphicFramePr>
        <xdr:cNvPr id="21" name="Chart 20">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261292</xdr:colOff>
      <xdr:row>80</xdr:row>
      <xdr:rowOff>135563</xdr:rowOff>
    </xdr:from>
    <xdr:to>
      <xdr:col>20</xdr:col>
      <xdr:colOff>542248</xdr:colOff>
      <xdr:row>90</xdr:row>
      <xdr:rowOff>156967</xdr:rowOff>
    </xdr:to>
    <xdr:graphicFrame macro="">
      <xdr:nvGraphicFramePr>
        <xdr:cNvPr id="22" name="Chart 21">
          <a:extLst>
            <a:ext uri="{FF2B5EF4-FFF2-40B4-BE49-F238E27FC236}">
              <a16:creationId xmlns:a16="http://schemas.microsoft.com/office/drawing/2014/main" id="{00000000-0008-0000-0E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447324</xdr:colOff>
      <xdr:row>91</xdr:row>
      <xdr:rowOff>143933</xdr:rowOff>
    </xdr:from>
    <xdr:to>
      <xdr:col>21</xdr:col>
      <xdr:colOff>17639</xdr:colOff>
      <xdr:row>103</xdr:row>
      <xdr:rowOff>123536</xdr:rowOff>
    </xdr:to>
    <xdr:sp macro="" textlink="">
      <xdr:nvSpPr>
        <xdr:cNvPr id="16" name="Rectangle 15">
          <a:extLst>
            <a:ext uri="{FF2B5EF4-FFF2-40B4-BE49-F238E27FC236}">
              <a16:creationId xmlns:a16="http://schemas.microsoft.com/office/drawing/2014/main" id="{00000000-0008-0000-0E00-000010000000}"/>
            </a:ext>
          </a:extLst>
        </xdr:cNvPr>
        <xdr:cNvSpPr/>
      </xdr:nvSpPr>
      <xdr:spPr>
        <a:xfrm>
          <a:off x="447324" y="18770600"/>
          <a:ext cx="26910593" cy="2307936"/>
        </a:xfrm>
        <a:prstGeom prst="rect">
          <a:avLst/>
        </a:prstGeom>
        <a:solidFill>
          <a:schemeClr val="bg1"/>
        </a:solidFill>
        <a:ln w="317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68868</xdr:colOff>
      <xdr:row>93</xdr:row>
      <xdr:rowOff>154800</xdr:rowOff>
    </xdr:from>
    <xdr:to>
      <xdr:col>4</xdr:col>
      <xdr:colOff>350121</xdr:colOff>
      <xdr:row>103</xdr:row>
      <xdr:rowOff>176204</xdr:rowOff>
    </xdr:to>
    <xdr:graphicFrame macro="">
      <xdr:nvGraphicFramePr>
        <xdr:cNvPr id="157" name="Chart 22">
          <a:extLst>
            <a:ext uri="{FF2B5EF4-FFF2-40B4-BE49-F238E27FC236}">
              <a16:creationId xmlns:a16="http://schemas.microsoft.com/office/drawing/2014/main" id="{00000000-0008-0000-0E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530688</xdr:colOff>
      <xdr:row>93</xdr:row>
      <xdr:rowOff>164421</xdr:rowOff>
    </xdr:from>
    <xdr:to>
      <xdr:col>8</xdr:col>
      <xdr:colOff>619202</xdr:colOff>
      <xdr:row>103</xdr:row>
      <xdr:rowOff>185825</xdr:rowOff>
    </xdr:to>
    <xdr:graphicFrame macro="">
      <xdr:nvGraphicFramePr>
        <xdr:cNvPr id="24" name="Chart 23">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155462</xdr:colOff>
      <xdr:row>93</xdr:row>
      <xdr:rowOff>154804</xdr:rowOff>
    </xdr:from>
    <xdr:to>
      <xdr:col>12</xdr:col>
      <xdr:colOff>436715</xdr:colOff>
      <xdr:row>103</xdr:row>
      <xdr:rowOff>176208</xdr:rowOff>
    </xdr:to>
    <xdr:graphicFrame macro="">
      <xdr:nvGraphicFramePr>
        <xdr:cNvPr id="25" name="Chart 24">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636524</xdr:colOff>
      <xdr:row>93</xdr:row>
      <xdr:rowOff>145183</xdr:rowOff>
    </xdr:from>
    <xdr:to>
      <xdr:col>17</xdr:col>
      <xdr:colOff>52078</xdr:colOff>
      <xdr:row>103</xdr:row>
      <xdr:rowOff>166587</xdr:rowOff>
    </xdr:to>
    <xdr:graphicFrame macro="">
      <xdr:nvGraphicFramePr>
        <xdr:cNvPr id="26" name="Chart 25">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251672</xdr:colOff>
      <xdr:row>93</xdr:row>
      <xdr:rowOff>135561</xdr:rowOff>
    </xdr:from>
    <xdr:to>
      <xdr:col>20</xdr:col>
      <xdr:colOff>532628</xdr:colOff>
      <xdr:row>103</xdr:row>
      <xdr:rowOff>156965</xdr:rowOff>
    </xdr:to>
    <xdr:graphicFrame macro="">
      <xdr:nvGraphicFramePr>
        <xdr:cNvPr id="27" name="Chart 26">
          <a:extLst>
            <a:ext uri="{FF2B5EF4-FFF2-40B4-BE49-F238E27FC236}">
              <a16:creationId xmlns:a16="http://schemas.microsoft.com/office/drawing/2014/main" id="{00000000-0008-0000-0E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390770</xdr:colOff>
      <xdr:row>91</xdr:row>
      <xdr:rowOff>179102</xdr:rowOff>
    </xdr:from>
    <xdr:to>
      <xdr:col>16</xdr:col>
      <xdr:colOff>740</xdr:colOff>
      <xdr:row>93</xdr:row>
      <xdr:rowOff>32205</xdr:rowOff>
    </xdr:to>
    <xdr:sp macro="" textlink="">
      <xdr:nvSpPr>
        <xdr:cNvPr id="125" name="TextBox 38">
          <a:extLst>
            <a:ext uri="{FF2B5EF4-FFF2-40B4-BE49-F238E27FC236}">
              <a16:creationId xmlns:a16="http://schemas.microsoft.com/office/drawing/2014/main" id="{00000000-0008-0000-0E00-00007D000000}"/>
            </a:ext>
          </a:extLst>
        </xdr:cNvPr>
        <xdr:cNvSpPr txBox="1"/>
      </xdr:nvSpPr>
      <xdr:spPr>
        <a:xfrm>
          <a:off x="3980962" y="16005256"/>
          <a:ext cx="5276124" cy="243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fr-FR" sz="1200" b="1" i="0" baseline="0">
              <a:solidFill>
                <a:schemeClr val="accent1"/>
              </a:solidFill>
              <a:effectLst/>
              <a:latin typeface="+mn-lt"/>
              <a:ea typeface="+mn-ea"/>
              <a:cs typeface="+mn-cs"/>
            </a:rPr>
            <a:t>Distribution of Transactional costs generated by interoperable transactions per use case (%)</a:t>
          </a:r>
          <a:endParaRPr lang="fr-FR" sz="1200">
            <a:solidFill>
              <a:schemeClr val="accent1"/>
            </a:solidFill>
            <a:effectLst/>
          </a:endParaRPr>
        </a:p>
      </xdr:txBody>
    </xdr:sp>
    <xdr:clientData/>
  </xdr:twoCellAnchor>
  <xdr:twoCellAnchor>
    <xdr:from>
      <xdr:col>1</xdr:col>
      <xdr:colOff>25780</xdr:colOff>
      <xdr:row>105</xdr:row>
      <xdr:rowOff>4613</xdr:rowOff>
    </xdr:from>
    <xdr:to>
      <xdr:col>21</xdr:col>
      <xdr:colOff>25782</xdr:colOff>
      <xdr:row>116</xdr:row>
      <xdr:rowOff>181872</xdr:rowOff>
    </xdr:to>
    <xdr:sp macro="" textlink="">
      <xdr:nvSpPr>
        <xdr:cNvPr id="42" name="Rectangle 41">
          <a:extLst>
            <a:ext uri="{FF2B5EF4-FFF2-40B4-BE49-F238E27FC236}">
              <a16:creationId xmlns:a16="http://schemas.microsoft.com/office/drawing/2014/main" id="{00000000-0008-0000-0E00-00002A000000}"/>
            </a:ext>
          </a:extLst>
        </xdr:cNvPr>
        <xdr:cNvSpPr/>
      </xdr:nvSpPr>
      <xdr:spPr>
        <a:xfrm>
          <a:off x="481063" y="21151311"/>
          <a:ext cx="27125285" cy="2285938"/>
        </a:xfrm>
        <a:prstGeom prst="rect">
          <a:avLst/>
        </a:prstGeom>
        <a:solidFill>
          <a:schemeClr val="bg1"/>
        </a:solidFill>
        <a:ln w="317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219806</xdr:colOff>
      <xdr:row>105</xdr:row>
      <xdr:rowOff>72338</xdr:rowOff>
    </xdr:from>
    <xdr:to>
      <xdr:col>11</xdr:col>
      <xdr:colOff>470534</xdr:colOff>
      <xdr:row>116</xdr:row>
      <xdr:rowOff>173936</xdr:rowOff>
    </xdr:to>
    <xdr:graphicFrame macro="">
      <xdr:nvGraphicFramePr>
        <xdr:cNvPr id="43" name="Chart 42">
          <a:extLst>
            <a:ext uri="{FF2B5EF4-FFF2-40B4-BE49-F238E27FC236}">
              <a16:creationId xmlns:a16="http://schemas.microsoft.com/office/drawing/2014/main" id="{00000000-0008-0000-0E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439615</xdr:colOff>
      <xdr:row>105</xdr:row>
      <xdr:rowOff>72339</xdr:rowOff>
    </xdr:from>
    <xdr:to>
      <xdr:col>21</xdr:col>
      <xdr:colOff>14637</xdr:colOff>
      <xdr:row>116</xdr:row>
      <xdr:rowOff>173937</xdr:rowOff>
    </xdr:to>
    <xdr:graphicFrame macro="">
      <xdr:nvGraphicFramePr>
        <xdr:cNvPr id="127" name="Chart 43">
          <a:extLst>
            <a:ext uri="{FF2B5EF4-FFF2-40B4-BE49-F238E27FC236}">
              <a16:creationId xmlns:a16="http://schemas.microsoft.com/office/drawing/2014/main" id="{00000000-0008-0000-0E00-00007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35943</xdr:colOff>
      <xdr:row>118</xdr:row>
      <xdr:rowOff>8944</xdr:rowOff>
    </xdr:from>
    <xdr:to>
      <xdr:col>21</xdr:col>
      <xdr:colOff>40317</xdr:colOff>
      <xdr:row>130</xdr:row>
      <xdr:rowOff>49</xdr:rowOff>
    </xdr:to>
    <xdr:sp macro="" textlink="">
      <xdr:nvSpPr>
        <xdr:cNvPr id="438" name="Rectangle 49">
          <a:extLst>
            <a:ext uri="{FF2B5EF4-FFF2-40B4-BE49-F238E27FC236}">
              <a16:creationId xmlns:a16="http://schemas.microsoft.com/office/drawing/2014/main" id="{00000000-0008-0000-0E00-0000B6010000}"/>
            </a:ext>
          </a:extLst>
        </xdr:cNvPr>
        <xdr:cNvSpPr/>
      </xdr:nvSpPr>
      <xdr:spPr>
        <a:xfrm>
          <a:off x="491226" y="23647718"/>
          <a:ext cx="27129657" cy="2291482"/>
        </a:xfrm>
        <a:prstGeom prst="rect">
          <a:avLst/>
        </a:prstGeom>
        <a:solidFill>
          <a:schemeClr val="bg1"/>
        </a:solidFill>
        <a:ln w="317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192974</xdr:colOff>
      <xdr:row>118</xdr:row>
      <xdr:rowOff>82213</xdr:rowOff>
    </xdr:from>
    <xdr:to>
      <xdr:col>11</xdr:col>
      <xdr:colOff>443702</xdr:colOff>
      <xdr:row>129</xdr:row>
      <xdr:rowOff>183811</xdr:rowOff>
    </xdr:to>
    <xdr:graphicFrame macro="">
      <xdr:nvGraphicFramePr>
        <xdr:cNvPr id="162" name="Chart 50">
          <a:extLst>
            <a:ext uri="{FF2B5EF4-FFF2-40B4-BE49-F238E27FC236}">
              <a16:creationId xmlns:a16="http://schemas.microsoft.com/office/drawing/2014/main" id="{00000000-0008-0000-0E00-0000A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412783</xdr:colOff>
      <xdr:row>118</xdr:row>
      <xdr:rowOff>82214</xdr:rowOff>
    </xdr:from>
    <xdr:to>
      <xdr:col>20</xdr:col>
      <xdr:colOff>998439</xdr:colOff>
      <xdr:row>129</xdr:row>
      <xdr:rowOff>183812</xdr:rowOff>
    </xdr:to>
    <xdr:graphicFrame macro="">
      <xdr:nvGraphicFramePr>
        <xdr:cNvPr id="128" name="Chart 51">
          <a:extLst>
            <a:ext uri="{FF2B5EF4-FFF2-40B4-BE49-F238E27FC236}">
              <a16:creationId xmlns:a16="http://schemas.microsoft.com/office/drawing/2014/main" id="{00000000-0008-0000-0E00-00008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8141</xdr:colOff>
      <xdr:row>131</xdr:row>
      <xdr:rowOff>8141</xdr:rowOff>
    </xdr:from>
    <xdr:to>
      <xdr:col>21</xdr:col>
      <xdr:colOff>32845</xdr:colOff>
      <xdr:row>142</xdr:row>
      <xdr:rowOff>190944</xdr:rowOff>
    </xdr:to>
    <xdr:sp macro="" textlink="">
      <xdr:nvSpPr>
        <xdr:cNvPr id="56" name="Rectangle 55">
          <a:extLst>
            <a:ext uri="{FF2B5EF4-FFF2-40B4-BE49-F238E27FC236}">
              <a16:creationId xmlns:a16="http://schemas.microsoft.com/office/drawing/2014/main" id="{00000000-0008-0000-0E00-000038000000}"/>
            </a:ext>
          </a:extLst>
        </xdr:cNvPr>
        <xdr:cNvSpPr/>
      </xdr:nvSpPr>
      <xdr:spPr>
        <a:xfrm>
          <a:off x="467969" y="26787624"/>
          <a:ext cx="26869876" cy="2350561"/>
        </a:xfrm>
        <a:prstGeom prst="rect">
          <a:avLst/>
        </a:prstGeom>
        <a:solidFill>
          <a:schemeClr val="bg1"/>
        </a:solidFill>
        <a:ln w="317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219806</xdr:colOff>
      <xdr:row>131</xdr:row>
      <xdr:rowOff>81410</xdr:rowOff>
    </xdr:from>
    <xdr:to>
      <xdr:col>11</xdr:col>
      <xdr:colOff>470534</xdr:colOff>
      <xdr:row>142</xdr:row>
      <xdr:rowOff>183008</xdr:rowOff>
    </xdr:to>
    <xdr:graphicFrame macro="">
      <xdr:nvGraphicFramePr>
        <xdr:cNvPr id="57" name="Chart 56">
          <a:extLst>
            <a:ext uri="{FF2B5EF4-FFF2-40B4-BE49-F238E27FC236}">
              <a16:creationId xmlns:a16="http://schemas.microsoft.com/office/drawing/2014/main" id="{00000000-0008-0000-0E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439615</xdr:colOff>
      <xdr:row>131</xdr:row>
      <xdr:rowOff>81411</xdr:rowOff>
    </xdr:from>
    <xdr:to>
      <xdr:col>21</xdr:col>
      <xdr:colOff>14637</xdr:colOff>
      <xdr:row>142</xdr:row>
      <xdr:rowOff>183009</xdr:rowOff>
    </xdr:to>
    <xdr:graphicFrame macro="">
      <xdr:nvGraphicFramePr>
        <xdr:cNvPr id="129" name="Chart 57">
          <a:extLst>
            <a:ext uri="{FF2B5EF4-FFF2-40B4-BE49-F238E27FC236}">
              <a16:creationId xmlns:a16="http://schemas.microsoft.com/office/drawing/2014/main" id="{00000000-0008-0000-0E00-00008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0</xdr:colOff>
      <xdr:row>144</xdr:row>
      <xdr:rowOff>0</xdr:rowOff>
    </xdr:from>
    <xdr:to>
      <xdr:col>21</xdr:col>
      <xdr:colOff>2</xdr:colOff>
      <xdr:row>155</xdr:row>
      <xdr:rowOff>182803</xdr:rowOff>
    </xdr:to>
    <xdr:sp macro="" textlink="">
      <xdr:nvSpPr>
        <xdr:cNvPr id="70" name="Rectangle 69">
          <a:extLst>
            <a:ext uri="{FF2B5EF4-FFF2-40B4-BE49-F238E27FC236}">
              <a16:creationId xmlns:a16="http://schemas.microsoft.com/office/drawing/2014/main" id="{00000000-0008-0000-0E00-000046000000}"/>
            </a:ext>
          </a:extLst>
        </xdr:cNvPr>
        <xdr:cNvSpPr/>
      </xdr:nvSpPr>
      <xdr:spPr>
        <a:xfrm>
          <a:off x="293077" y="26181538"/>
          <a:ext cx="12700002" cy="2332034"/>
        </a:xfrm>
        <a:prstGeom prst="rect">
          <a:avLst/>
        </a:prstGeom>
        <a:solidFill>
          <a:schemeClr val="bg1"/>
        </a:solidFill>
        <a:ln w="317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211665</xdr:colOff>
      <xdr:row>144</xdr:row>
      <xdr:rowOff>73269</xdr:rowOff>
    </xdr:from>
    <xdr:to>
      <xdr:col>11</xdr:col>
      <xdr:colOff>462393</xdr:colOff>
      <xdr:row>155</xdr:row>
      <xdr:rowOff>174867</xdr:rowOff>
    </xdr:to>
    <xdr:graphicFrame macro="">
      <xdr:nvGraphicFramePr>
        <xdr:cNvPr id="71" name="Chart 70">
          <a:extLst>
            <a:ext uri="{FF2B5EF4-FFF2-40B4-BE49-F238E27FC236}">
              <a16:creationId xmlns:a16="http://schemas.microsoft.com/office/drawing/2014/main" id="{00000000-0008-0000-0E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431474</xdr:colOff>
      <xdr:row>144</xdr:row>
      <xdr:rowOff>73270</xdr:rowOff>
    </xdr:from>
    <xdr:to>
      <xdr:col>21</xdr:col>
      <xdr:colOff>6496</xdr:colOff>
      <xdr:row>155</xdr:row>
      <xdr:rowOff>174868</xdr:rowOff>
    </xdr:to>
    <xdr:graphicFrame macro="">
      <xdr:nvGraphicFramePr>
        <xdr:cNvPr id="130" name="Chart 71">
          <a:extLst>
            <a:ext uri="{FF2B5EF4-FFF2-40B4-BE49-F238E27FC236}">
              <a16:creationId xmlns:a16="http://schemas.microsoft.com/office/drawing/2014/main" id="{00000000-0008-0000-0E00-00008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8141</xdr:colOff>
      <xdr:row>157</xdr:row>
      <xdr:rowOff>8141</xdr:rowOff>
    </xdr:from>
    <xdr:to>
      <xdr:col>21</xdr:col>
      <xdr:colOff>8143</xdr:colOff>
      <xdr:row>168</xdr:row>
      <xdr:rowOff>190944</xdr:rowOff>
    </xdr:to>
    <xdr:sp macro="" textlink="">
      <xdr:nvSpPr>
        <xdr:cNvPr id="76" name="Rectangle 75">
          <a:extLst>
            <a:ext uri="{FF2B5EF4-FFF2-40B4-BE49-F238E27FC236}">
              <a16:creationId xmlns:a16="http://schemas.microsoft.com/office/drawing/2014/main" id="{00000000-0008-0000-0E00-00004C000000}"/>
            </a:ext>
          </a:extLst>
        </xdr:cNvPr>
        <xdr:cNvSpPr/>
      </xdr:nvSpPr>
      <xdr:spPr>
        <a:xfrm>
          <a:off x="301218" y="28729679"/>
          <a:ext cx="12700002" cy="2332034"/>
        </a:xfrm>
        <a:prstGeom prst="rect">
          <a:avLst/>
        </a:prstGeom>
        <a:solidFill>
          <a:schemeClr val="bg1"/>
        </a:solidFill>
        <a:ln w="317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219806</xdr:colOff>
      <xdr:row>157</xdr:row>
      <xdr:rowOff>81410</xdr:rowOff>
    </xdr:from>
    <xdr:to>
      <xdr:col>11</xdr:col>
      <xdr:colOff>470534</xdr:colOff>
      <xdr:row>168</xdr:row>
      <xdr:rowOff>183008</xdr:rowOff>
    </xdr:to>
    <xdr:graphicFrame macro="">
      <xdr:nvGraphicFramePr>
        <xdr:cNvPr id="77" name="Chart 76">
          <a:extLst>
            <a:ext uri="{FF2B5EF4-FFF2-40B4-BE49-F238E27FC236}">
              <a16:creationId xmlns:a16="http://schemas.microsoft.com/office/drawing/2014/main" id="{00000000-0008-0000-0E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439615</xdr:colOff>
      <xdr:row>157</xdr:row>
      <xdr:rowOff>81411</xdr:rowOff>
    </xdr:from>
    <xdr:to>
      <xdr:col>21</xdr:col>
      <xdr:colOff>14637</xdr:colOff>
      <xdr:row>168</xdr:row>
      <xdr:rowOff>183009</xdr:rowOff>
    </xdr:to>
    <xdr:graphicFrame macro="">
      <xdr:nvGraphicFramePr>
        <xdr:cNvPr id="131" name="Chart 77">
          <a:extLst>
            <a:ext uri="{FF2B5EF4-FFF2-40B4-BE49-F238E27FC236}">
              <a16:creationId xmlns:a16="http://schemas.microsoft.com/office/drawing/2014/main" id="{00000000-0008-0000-0E00-00008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8141</xdr:colOff>
      <xdr:row>170</xdr:row>
      <xdr:rowOff>8141</xdr:rowOff>
    </xdr:from>
    <xdr:to>
      <xdr:col>21</xdr:col>
      <xdr:colOff>8143</xdr:colOff>
      <xdr:row>181</xdr:row>
      <xdr:rowOff>190944</xdr:rowOff>
    </xdr:to>
    <xdr:sp macro="" textlink="">
      <xdr:nvSpPr>
        <xdr:cNvPr id="82" name="Rectangle 81">
          <a:extLst>
            <a:ext uri="{FF2B5EF4-FFF2-40B4-BE49-F238E27FC236}">
              <a16:creationId xmlns:a16="http://schemas.microsoft.com/office/drawing/2014/main" id="{00000000-0008-0000-0E00-000052000000}"/>
            </a:ext>
          </a:extLst>
        </xdr:cNvPr>
        <xdr:cNvSpPr/>
      </xdr:nvSpPr>
      <xdr:spPr>
        <a:xfrm>
          <a:off x="301218" y="31269679"/>
          <a:ext cx="12700002" cy="2332034"/>
        </a:xfrm>
        <a:prstGeom prst="rect">
          <a:avLst/>
        </a:prstGeom>
        <a:solidFill>
          <a:schemeClr val="bg1"/>
        </a:solidFill>
        <a:ln w="317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219806</xdr:colOff>
      <xdr:row>170</xdr:row>
      <xdr:rowOff>81410</xdr:rowOff>
    </xdr:from>
    <xdr:to>
      <xdr:col>11</xdr:col>
      <xdr:colOff>470534</xdr:colOff>
      <xdr:row>181</xdr:row>
      <xdr:rowOff>183008</xdr:rowOff>
    </xdr:to>
    <xdr:graphicFrame macro="">
      <xdr:nvGraphicFramePr>
        <xdr:cNvPr id="83" name="Chart 82">
          <a:extLst>
            <a:ext uri="{FF2B5EF4-FFF2-40B4-BE49-F238E27FC236}">
              <a16:creationId xmlns:a16="http://schemas.microsoft.com/office/drawing/2014/main" id="{00000000-0008-0000-0E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439615</xdr:colOff>
      <xdr:row>170</xdr:row>
      <xdr:rowOff>81411</xdr:rowOff>
    </xdr:from>
    <xdr:to>
      <xdr:col>21</xdr:col>
      <xdr:colOff>14637</xdr:colOff>
      <xdr:row>181</xdr:row>
      <xdr:rowOff>183009</xdr:rowOff>
    </xdr:to>
    <xdr:graphicFrame macro="">
      <xdr:nvGraphicFramePr>
        <xdr:cNvPr id="132" name="Chart 83">
          <a:extLst>
            <a:ext uri="{FF2B5EF4-FFF2-40B4-BE49-F238E27FC236}">
              <a16:creationId xmlns:a16="http://schemas.microsoft.com/office/drawing/2014/main" id="{00000000-0008-0000-0E00-00008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8141</xdr:colOff>
      <xdr:row>182</xdr:row>
      <xdr:rowOff>187243</xdr:rowOff>
    </xdr:from>
    <xdr:to>
      <xdr:col>21</xdr:col>
      <xdr:colOff>8143</xdr:colOff>
      <xdr:row>194</xdr:row>
      <xdr:rowOff>174662</xdr:rowOff>
    </xdr:to>
    <xdr:sp macro="" textlink="">
      <xdr:nvSpPr>
        <xdr:cNvPr id="91" name="Rectangle 90">
          <a:extLst>
            <a:ext uri="{FF2B5EF4-FFF2-40B4-BE49-F238E27FC236}">
              <a16:creationId xmlns:a16="http://schemas.microsoft.com/office/drawing/2014/main" id="{00000000-0008-0000-0E00-00005B000000}"/>
            </a:ext>
          </a:extLst>
        </xdr:cNvPr>
        <xdr:cNvSpPr/>
      </xdr:nvSpPr>
      <xdr:spPr>
        <a:xfrm>
          <a:off x="301218" y="33793397"/>
          <a:ext cx="12700002" cy="2332034"/>
        </a:xfrm>
        <a:prstGeom prst="rect">
          <a:avLst/>
        </a:prstGeom>
        <a:solidFill>
          <a:schemeClr val="bg1"/>
        </a:solidFill>
        <a:ln w="317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219806</xdr:colOff>
      <xdr:row>183</xdr:row>
      <xdr:rowOff>65128</xdr:rowOff>
    </xdr:from>
    <xdr:to>
      <xdr:col>11</xdr:col>
      <xdr:colOff>470534</xdr:colOff>
      <xdr:row>194</xdr:row>
      <xdr:rowOff>166726</xdr:rowOff>
    </xdr:to>
    <xdr:graphicFrame macro="">
      <xdr:nvGraphicFramePr>
        <xdr:cNvPr id="92" name="Chart 91">
          <a:extLst>
            <a:ext uri="{FF2B5EF4-FFF2-40B4-BE49-F238E27FC236}">
              <a16:creationId xmlns:a16="http://schemas.microsoft.com/office/drawing/2014/main" id="{00000000-0008-0000-0E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11</xdr:col>
      <xdr:colOff>439615</xdr:colOff>
      <xdr:row>183</xdr:row>
      <xdr:rowOff>65129</xdr:rowOff>
    </xdr:from>
    <xdr:to>
      <xdr:col>21</xdr:col>
      <xdr:colOff>14637</xdr:colOff>
      <xdr:row>194</xdr:row>
      <xdr:rowOff>166727</xdr:rowOff>
    </xdr:to>
    <xdr:graphicFrame macro="">
      <xdr:nvGraphicFramePr>
        <xdr:cNvPr id="133" name="Chart 92">
          <a:extLst>
            <a:ext uri="{FF2B5EF4-FFF2-40B4-BE49-F238E27FC236}">
              <a16:creationId xmlns:a16="http://schemas.microsoft.com/office/drawing/2014/main" id="{00000000-0008-0000-0E00-00008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196</xdr:row>
      <xdr:rowOff>8141</xdr:rowOff>
    </xdr:from>
    <xdr:to>
      <xdr:col>21</xdr:col>
      <xdr:colOff>2</xdr:colOff>
      <xdr:row>207</xdr:row>
      <xdr:rowOff>190944</xdr:rowOff>
    </xdr:to>
    <xdr:sp macro="" textlink="">
      <xdr:nvSpPr>
        <xdr:cNvPr id="97" name="Rectangle 96">
          <a:extLst>
            <a:ext uri="{FF2B5EF4-FFF2-40B4-BE49-F238E27FC236}">
              <a16:creationId xmlns:a16="http://schemas.microsoft.com/office/drawing/2014/main" id="{00000000-0008-0000-0E00-000061000000}"/>
            </a:ext>
          </a:extLst>
        </xdr:cNvPr>
        <xdr:cNvSpPr/>
      </xdr:nvSpPr>
      <xdr:spPr>
        <a:xfrm>
          <a:off x="293077" y="36349679"/>
          <a:ext cx="12700002" cy="2332034"/>
        </a:xfrm>
        <a:prstGeom prst="rect">
          <a:avLst/>
        </a:prstGeom>
        <a:solidFill>
          <a:schemeClr val="bg1"/>
        </a:solidFill>
        <a:ln w="317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211665</xdr:colOff>
      <xdr:row>196</xdr:row>
      <xdr:rowOff>81410</xdr:rowOff>
    </xdr:from>
    <xdr:to>
      <xdr:col>11</xdr:col>
      <xdr:colOff>462393</xdr:colOff>
      <xdr:row>207</xdr:row>
      <xdr:rowOff>183008</xdr:rowOff>
    </xdr:to>
    <xdr:graphicFrame macro="">
      <xdr:nvGraphicFramePr>
        <xdr:cNvPr id="98" name="Chart 97">
          <a:extLst>
            <a:ext uri="{FF2B5EF4-FFF2-40B4-BE49-F238E27FC236}">
              <a16:creationId xmlns:a16="http://schemas.microsoft.com/office/drawing/2014/main" id="{00000000-0008-0000-0E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431474</xdr:colOff>
      <xdr:row>196</xdr:row>
      <xdr:rowOff>81411</xdr:rowOff>
    </xdr:from>
    <xdr:to>
      <xdr:col>21</xdr:col>
      <xdr:colOff>6496</xdr:colOff>
      <xdr:row>207</xdr:row>
      <xdr:rowOff>183009</xdr:rowOff>
    </xdr:to>
    <xdr:graphicFrame macro="">
      <xdr:nvGraphicFramePr>
        <xdr:cNvPr id="134" name="Chart 98">
          <a:extLst>
            <a:ext uri="{FF2B5EF4-FFF2-40B4-BE49-F238E27FC236}">
              <a16:creationId xmlns:a16="http://schemas.microsoft.com/office/drawing/2014/main" id="{00000000-0008-0000-0E00-00008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8141</xdr:colOff>
      <xdr:row>209</xdr:row>
      <xdr:rowOff>8141</xdr:rowOff>
    </xdr:from>
    <xdr:to>
      <xdr:col>21</xdr:col>
      <xdr:colOff>8143</xdr:colOff>
      <xdr:row>220</xdr:row>
      <xdr:rowOff>190944</xdr:rowOff>
    </xdr:to>
    <xdr:sp macro="" textlink="">
      <xdr:nvSpPr>
        <xdr:cNvPr id="103" name="Rectangle 102">
          <a:extLst>
            <a:ext uri="{FF2B5EF4-FFF2-40B4-BE49-F238E27FC236}">
              <a16:creationId xmlns:a16="http://schemas.microsoft.com/office/drawing/2014/main" id="{00000000-0008-0000-0E00-000067000000}"/>
            </a:ext>
          </a:extLst>
        </xdr:cNvPr>
        <xdr:cNvSpPr/>
      </xdr:nvSpPr>
      <xdr:spPr>
        <a:xfrm>
          <a:off x="301218" y="38889679"/>
          <a:ext cx="12700002" cy="2332034"/>
        </a:xfrm>
        <a:prstGeom prst="rect">
          <a:avLst/>
        </a:prstGeom>
        <a:solidFill>
          <a:schemeClr val="bg1"/>
        </a:solidFill>
        <a:ln w="317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219806</xdr:colOff>
      <xdr:row>209</xdr:row>
      <xdr:rowOff>81410</xdr:rowOff>
    </xdr:from>
    <xdr:to>
      <xdr:col>11</xdr:col>
      <xdr:colOff>470534</xdr:colOff>
      <xdr:row>220</xdr:row>
      <xdr:rowOff>183008</xdr:rowOff>
    </xdr:to>
    <xdr:graphicFrame macro="">
      <xdr:nvGraphicFramePr>
        <xdr:cNvPr id="104" name="Chart 103">
          <a:extLst>
            <a:ext uri="{FF2B5EF4-FFF2-40B4-BE49-F238E27FC236}">
              <a16:creationId xmlns:a16="http://schemas.microsoft.com/office/drawing/2014/main" id="{00000000-0008-0000-0E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11</xdr:col>
      <xdr:colOff>439615</xdr:colOff>
      <xdr:row>209</xdr:row>
      <xdr:rowOff>81411</xdr:rowOff>
    </xdr:from>
    <xdr:to>
      <xdr:col>21</xdr:col>
      <xdr:colOff>14637</xdr:colOff>
      <xdr:row>220</xdr:row>
      <xdr:rowOff>183009</xdr:rowOff>
    </xdr:to>
    <xdr:graphicFrame macro="">
      <xdr:nvGraphicFramePr>
        <xdr:cNvPr id="135" name="Chart 104">
          <a:extLst>
            <a:ext uri="{FF2B5EF4-FFF2-40B4-BE49-F238E27FC236}">
              <a16:creationId xmlns:a16="http://schemas.microsoft.com/office/drawing/2014/main" id="{00000000-0008-0000-0E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222</xdr:row>
      <xdr:rowOff>8141</xdr:rowOff>
    </xdr:from>
    <xdr:to>
      <xdr:col>21</xdr:col>
      <xdr:colOff>2</xdr:colOff>
      <xdr:row>233</xdr:row>
      <xdr:rowOff>190944</xdr:rowOff>
    </xdr:to>
    <xdr:sp macro="" textlink="">
      <xdr:nvSpPr>
        <xdr:cNvPr id="109" name="Rectangle 108">
          <a:extLst>
            <a:ext uri="{FF2B5EF4-FFF2-40B4-BE49-F238E27FC236}">
              <a16:creationId xmlns:a16="http://schemas.microsoft.com/office/drawing/2014/main" id="{00000000-0008-0000-0E00-00006D000000}"/>
            </a:ext>
          </a:extLst>
        </xdr:cNvPr>
        <xdr:cNvSpPr/>
      </xdr:nvSpPr>
      <xdr:spPr>
        <a:xfrm>
          <a:off x="293077" y="41429679"/>
          <a:ext cx="12700002" cy="2332034"/>
        </a:xfrm>
        <a:prstGeom prst="rect">
          <a:avLst/>
        </a:prstGeom>
        <a:solidFill>
          <a:schemeClr val="bg1"/>
        </a:solidFill>
        <a:ln w="317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211665</xdr:colOff>
      <xdr:row>222</xdr:row>
      <xdr:rowOff>81410</xdr:rowOff>
    </xdr:from>
    <xdr:to>
      <xdr:col>11</xdr:col>
      <xdr:colOff>462393</xdr:colOff>
      <xdr:row>233</xdr:row>
      <xdr:rowOff>183008</xdr:rowOff>
    </xdr:to>
    <xdr:graphicFrame macro="">
      <xdr:nvGraphicFramePr>
        <xdr:cNvPr id="110" name="Chart 109">
          <a:extLst>
            <a:ext uri="{FF2B5EF4-FFF2-40B4-BE49-F238E27FC236}">
              <a16:creationId xmlns:a16="http://schemas.microsoft.com/office/drawing/2014/main" id="{00000000-0008-0000-0E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431474</xdr:colOff>
      <xdr:row>222</xdr:row>
      <xdr:rowOff>81411</xdr:rowOff>
    </xdr:from>
    <xdr:to>
      <xdr:col>21</xdr:col>
      <xdr:colOff>6496</xdr:colOff>
      <xdr:row>233</xdr:row>
      <xdr:rowOff>183009</xdr:rowOff>
    </xdr:to>
    <xdr:graphicFrame macro="">
      <xdr:nvGraphicFramePr>
        <xdr:cNvPr id="136" name="Chart 110">
          <a:extLst>
            <a:ext uri="{FF2B5EF4-FFF2-40B4-BE49-F238E27FC236}">
              <a16:creationId xmlns:a16="http://schemas.microsoft.com/office/drawing/2014/main" id="{00000000-0008-0000-0E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8946</xdr:colOff>
      <xdr:row>66</xdr:row>
      <xdr:rowOff>0</xdr:rowOff>
    </xdr:from>
    <xdr:to>
      <xdr:col>10</xdr:col>
      <xdr:colOff>1311413</xdr:colOff>
      <xdr:row>77</xdr:row>
      <xdr:rowOff>187346</xdr:rowOff>
    </xdr:to>
    <xdr:graphicFrame macro="">
      <xdr:nvGraphicFramePr>
        <xdr:cNvPr id="10" name="Chart 137">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12</xdr:col>
      <xdr:colOff>1802581</xdr:colOff>
      <xdr:row>0</xdr:row>
      <xdr:rowOff>92177</xdr:rowOff>
    </xdr:from>
    <xdr:to>
      <xdr:col>12</xdr:col>
      <xdr:colOff>2076901</xdr:colOff>
      <xdr:row>0</xdr:row>
      <xdr:rowOff>476225</xdr:rowOff>
    </xdr:to>
    <xdr:grpSp>
      <xdr:nvGrpSpPr>
        <xdr:cNvPr id="4" name="Group 31">
          <a:hlinkClick xmlns:r="http://schemas.openxmlformats.org/officeDocument/2006/relationships" r:id="rId44"/>
          <a:extLst>
            <a:ext uri="{FF2B5EF4-FFF2-40B4-BE49-F238E27FC236}">
              <a16:creationId xmlns:a16="http://schemas.microsoft.com/office/drawing/2014/main" id="{00000000-0008-0000-0E00-000004000000}"/>
            </a:ext>
          </a:extLst>
        </xdr:cNvPr>
        <xdr:cNvGrpSpPr/>
      </xdr:nvGrpSpPr>
      <xdr:grpSpPr>
        <a:xfrm>
          <a:off x="20166781" y="92177"/>
          <a:ext cx="274320" cy="384048"/>
          <a:chOff x="446088" y="2332038"/>
          <a:chExt cx="563562" cy="909638"/>
        </a:xfrm>
        <a:solidFill>
          <a:schemeClr val="bg1"/>
        </a:solidFill>
      </xdr:grpSpPr>
      <xdr:sp macro="" textlink="">
        <xdr:nvSpPr>
          <xdr:cNvPr id="8" name="Freeform 10">
            <a:extLst>
              <a:ext uri="{FF2B5EF4-FFF2-40B4-BE49-F238E27FC236}">
                <a16:creationId xmlns:a16="http://schemas.microsoft.com/office/drawing/2014/main" id="{00000000-0008-0000-0E00-000008000000}"/>
              </a:ext>
            </a:extLst>
          </xdr:cNvPr>
          <xdr:cNvSpPr>
            <a:spLocks/>
          </xdr:cNvSpPr>
        </xdr:nvSpPr>
        <xdr:spPr bwMode="auto">
          <a:xfrm>
            <a:off x="561975" y="2447926"/>
            <a:ext cx="238125" cy="206375"/>
          </a:xfrm>
          <a:custGeom>
            <a:avLst/>
            <a:gdLst>
              <a:gd name="T0" fmla="*/ 24 w 150"/>
              <a:gd name="T1" fmla="*/ 95 h 130"/>
              <a:gd name="T2" fmla="*/ 21 w 150"/>
              <a:gd name="T3" fmla="*/ 75 h 130"/>
              <a:gd name="T4" fmla="*/ 22 w 150"/>
              <a:gd name="T5" fmla="*/ 64 h 130"/>
              <a:gd name="T6" fmla="*/ 30 w 150"/>
              <a:gd name="T7" fmla="*/ 45 h 130"/>
              <a:gd name="T8" fmla="*/ 44 w 150"/>
              <a:gd name="T9" fmla="*/ 30 h 130"/>
              <a:gd name="T10" fmla="*/ 64 w 150"/>
              <a:gd name="T11" fmla="*/ 22 h 130"/>
              <a:gd name="T12" fmla="*/ 75 w 150"/>
              <a:gd name="T13" fmla="*/ 21 h 130"/>
              <a:gd name="T14" fmla="*/ 96 w 150"/>
              <a:gd name="T15" fmla="*/ 25 h 130"/>
              <a:gd name="T16" fmla="*/ 113 w 150"/>
              <a:gd name="T17" fmla="*/ 36 h 130"/>
              <a:gd name="T18" fmla="*/ 125 w 150"/>
              <a:gd name="T19" fmla="*/ 54 h 130"/>
              <a:gd name="T20" fmla="*/ 129 w 150"/>
              <a:gd name="T21" fmla="*/ 75 h 130"/>
              <a:gd name="T22" fmla="*/ 129 w 150"/>
              <a:gd name="T23" fmla="*/ 85 h 130"/>
              <a:gd name="T24" fmla="*/ 125 w 150"/>
              <a:gd name="T25" fmla="*/ 95 h 130"/>
              <a:gd name="T26" fmla="*/ 125 w 150"/>
              <a:gd name="T27" fmla="*/ 130 h 130"/>
              <a:gd name="T28" fmla="*/ 131 w 150"/>
              <a:gd name="T29" fmla="*/ 124 h 130"/>
              <a:gd name="T30" fmla="*/ 140 w 150"/>
              <a:gd name="T31" fmla="*/ 112 h 130"/>
              <a:gd name="T32" fmla="*/ 145 w 150"/>
              <a:gd name="T33" fmla="*/ 98 h 130"/>
              <a:gd name="T34" fmla="*/ 149 w 150"/>
              <a:gd name="T35" fmla="*/ 83 h 130"/>
              <a:gd name="T36" fmla="*/ 150 w 150"/>
              <a:gd name="T37" fmla="*/ 75 h 130"/>
              <a:gd name="T38" fmla="*/ 148 w 150"/>
              <a:gd name="T39" fmla="*/ 61 h 130"/>
              <a:gd name="T40" fmla="*/ 143 w 150"/>
              <a:gd name="T41" fmla="*/ 46 h 130"/>
              <a:gd name="T42" fmla="*/ 137 w 150"/>
              <a:gd name="T43" fmla="*/ 33 h 130"/>
              <a:gd name="T44" fmla="*/ 128 w 150"/>
              <a:gd name="T45" fmla="*/ 22 h 130"/>
              <a:gd name="T46" fmla="*/ 117 w 150"/>
              <a:gd name="T47" fmla="*/ 13 h 130"/>
              <a:gd name="T48" fmla="*/ 103 w 150"/>
              <a:gd name="T49" fmla="*/ 7 h 130"/>
              <a:gd name="T50" fmla="*/ 90 w 150"/>
              <a:gd name="T51" fmla="*/ 2 h 130"/>
              <a:gd name="T52" fmla="*/ 75 w 150"/>
              <a:gd name="T53" fmla="*/ 0 h 130"/>
              <a:gd name="T54" fmla="*/ 67 w 150"/>
              <a:gd name="T55" fmla="*/ 1 h 130"/>
              <a:gd name="T56" fmla="*/ 53 w 150"/>
              <a:gd name="T57" fmla="*/ 3 h 130"/>
              <a:gd name="T58" fmla="*/ 40 w 150"/>
              <a:gd name="T59" fmla="*/ 10 h 130"/>
              <a:gd name="T60" fmla="*/ 27 w 150"/>
              <a:gd name="T61" fmla="*/ 18 h 130"/>
              <a:gd name="T62" fmla="*/ 17 w 150"/>
              <a:gd name="T63" fmla="*/ 27 h 130"/>
              <a:gd name="T64" fmla="*/ 9 w 150"/>
              <a:gd name="T65" fmla="*/ 40 h 130"/>
              <a:gd name="T66" fmla="*/ 3 w 150"/>
              <a:gd name="T67" fmla="*/ 53 h 130"/>
              <a:gd name="T68" fmla="*/ 0 w 150"/>
              <a:gd name="T69" fmla="*/ 67 h 130"/>
              <a:gd name="T70" fmla="*/ 0 w 150"/>
              <a:gd name="T71" fmla="*/ 75 h 130"/>
              <a:gd name="T72" fmla="*/ 2 w 150"/>
              <a:gd name="T73" fmla="*/ 90 h 130"/>
              <a:gd name="T74" fmla="*/ 6 w 150"/>
              <a:gd name="T75" fmla="*/ 106 h 130"/>
              <a:gd name="T76" fmla="*/ 14 w 150"/>
              <a:gd name="T77" fmla="*/ 119 h 130"/>
              <a:gd name="T78" fmla="*/ 24 w 150"/>
              <a:gd name="T79" fmla="*/ 130 h 130"/>
              <a:gd name="T80" fmla="*/ 24 w 150"/>
              <a:gd name="T81" fmla="*/ 98 h 130"/>
              <a:gd name="T82" fmla="*/ 24 w 150"/>
              <a:gd name="T83" fmla="*/ 95 h 1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Lst>
            <a:rect l="0" t="0" r="r" b="b"/>
            <a:pathLst>
              <a:path w="150" h="130">
                <a:moveTo>
                  <a:pt x="24" y="95"/>
                </a:moveTo>
                <a:lnTo>
                  <a:pt x="24" y="95"/>
                </a:lnTo>
                <a:lnTo>
                  <a:pt x="21" y="85"/>
                </a:lnTo>
                <a:lnTo>
                  <a:pt x="21" y="75"/>
                </a:lnTo>
                <a:lnTo>
                  <a:pt x="21" y="75"/>
                </a:lnTo>
                <a:lnTo>
                  <a:pt x="22" y="64"/>
                </a:lnTo>
                <a:lnTo>
                  <a:pt x="24" y="54"/>
                </a:lnTo>
                <a:lnTo>
                  <a:pt x="30" y="45"/>
                </a:lnTo>
                <a:lnTo>
                  <a:pt x="36" y="36"/>
                </a:lnTo>
                <a:lnTo>
                  <a:pt x="44" y="30"/>
                </a:lnTo>
                <a:lnTo>
                  <a:pt x="54" y="25"/>
                </a:lnTo>
                <a:lnTo>
                  <a:pt x="64" y="22"/>
                </a:lnTo>
                <a:lnTo>
                  <a:pt x="75" y="21"/>
                </a:lnTo>
                <a:lnTo>
                  <a:pt x="75" y="21"/>
                </a:lnTo>
                <a:lnTo>
                  <a:pt x="86" y="22"/>
                </a:lnTo>
                <a:lnTo>
                  <a:pt x="96" y="25"/>
                </a:lnTo>
                <a:lnTo>
                  <a:pt x="106" y="30"/>
                </a:lnTo>
                <a:lnTo>
                  <a:pt x="113" y="36"/>
                </a:lnTo>
                <a:lnTo>
                  <a:pt x="120" y="45"/>
                </a:lnTo>
                <a:lnTo>
                  <a:pt x="125" y="54"/>
                </a:lnTo>
                <a:lnTo>
                  <a:pt x="128" y="64"/>
                </a:lnTo>
                <a:lnTo>
                  <a:pt x="129" y="75"/>
                </a:lnTo>
                <a:lnTo>
                  <a:pt x="129" y="75"/>
                </a:lnTo>
                <a:lnTo>
                  <a:pt x="129" y="85"/>
                </a:lnTo>
                <a:lnTo>
                  <a:pt x="125" y="95"/>
                </a:lnTo>
                <a:lnTo>
                  <a:pt x="125" y="95"/>
                </a:lnTo>
                <a:lnTo>
                  <a:pt x="125" y="98"/>
                </a:lnTo>
                <a:lnTo>
                  <a:pt x="125" y="130"/>
                </a:lnTo>
                <a:lnTo>
                  <a:pt x="125" y="130"/>
                </a:lnTo>
                <a:lnTo>
                  <a:pt x="131" y="124"/>
                </a:lnTo>
                <a:lnTo>
                  <a:pt x="135" y="119"/>
                </a:lnTo>
                <a:lnTo>
                  <a:pt x="140" y="112"/>
                </a:lnTo>
                <a:lnTo>
                  <a:pt x="143" y="106"/>
                </a:lnTo>
                <a:lnTo>
                  <a:pt x="145" y="98"/>
                </a:lnTo>
                <a:lnTo>
                  <a:pt x="148" y="90"/>
                </a:lnTo>
                <a:lnTo>
                  <a:pt x="149" y="83"/>
                </a:lnTo>
                <a:lnTo>
                  <a:pt x="150" y="75"/>
                </a:lnTo>
                <a:lnTo>
                  <a:pt x="150" y="75"/>
                </a:lnTo>
                <a:lnTo>
                  <a:pt x="149" y="67"/>
                </a:lnTo>
                <a:lnTo>
                  <a:pt x="148" y="61"/>
                </a:lnTo>
                <a:lnTo>
                  <a:pt x="146" y="53"/>
                </a:lnTo>
                <a:lnTo>
                  <a:pt x="143" y="46"/>
                </a:lnTo>
                <a:lnTo>
                  <a:pt x="141" y="40"/>
                </a:lnTo>
                <a:lnTo>
                  <a:pt x="137" y="33"/>
                </a:lnTo>
                <a:lnTo>
                  <a:pt x="132" y="27"/>
                </a:lnTo>
                <a:lnTo>
                  <a:pt x="128" y="22"/>
                </a:lnTo>
                <a:lnTo>
                  <a:pt x="122" y="18"/>
                </a:lnTo>
                <a:lnTo>
                  <a:pt x="117" y="13"/>
                </a:lnTo>
                <a:lnTo>
                  <a:pt x="110" y="10"/>
                </a:lnTo>
                <a:lnTo>
                  <a:pt x="103" y="7"/>
                </a:lnTo>
                <a:lnTo>
                  <a:pt x="97" y="3"/>
                </a:lnTo>
                <a:lnTo>
                  <a:pt x="90" y="2"/>
                </a:lnTo>
                <a:lnTo>
                  <a:pt x="83" y="1"/>
                </a:lnTo>
                <a:lnTo>
                  <a:pt x="75" y="0"/>
                </a:lnTo>
                <a:lnTo>
                  <a:pt x="75" y="0"/>
                </a:lnTo>
                <a:lnTo>
                  <a:pt x="67" y="1"/>
                </a:lnTo>
                <a:lnTo>
                  <a:pt x="59" y="2"/>
                </a:lnTo>
                <a:lnTo>
                  <a:pt x="53" y="3"/>
                </a:lnTo>
                <a:lnTo>
                  <a:pt x="46" y="7"/>
                </a:lnTo>
                <a:lnTo>
                  <a:pt x="40" y="10"/>
                </a:lnTo>
                <a:lnTo>
                  <a:pt x="33" y="13"/>
                </a:lnTo>
                <a:lnTo>
                  <a:pt x="27" y="18"/>
                </a:lnTo>
                <a:lnTo>
                  <a:pt x="22" y="22"/>
                </a:lnTo>
                <a:lnTo>
                  <a:pt x="17" y="27"/>
                </a:lnTo>
                <a:lnTo>
                  <a:pt x="13" y="33"/>
                </a:lnTo>
                <a:lnTo>
                  <a:pt x="9" y="40"/>
                </a:lnTo>
                <a:lnTo>
                  <a:pt x="5" y="46"/>
                </a:lnTo>
                <a:lnTo>
                  <a:pt x="3" y="53"/>
                </a:lnTo>
                <a:lnTo>
                  <a:pt x="2" y="61"/>
                </a:lnTo>
                <a:lnTo>
                  <a:pt x="0" y="67"/>
                </a:lnTo>
                <a:lnTo>
                  <a:pt x="0" y="75"/>
                </a:lnTo>
                <a:lnTo>
                  <a:pt x="0" y="75"/>
                </a:lnTo>
                <a:lnTo>
                  <a:pt x="1" y="83"/>
                </a:lnTo>
                <a:lnTo>
                  <a:pt x="2" y="90"/>
                </a:lnTo>
                <a:lnTo>
                  <a:pt x="3" y="98"/>
                </a:lnTo>
                <a:lnTo>
                  <a:pt x="6" y="106"/>
                </a:lnTo>
                <a:lnTo>
                  <a:pt x="10" y="112"/>
                </a:lnTo>
                <a:lnTo>
                  <a:pt x="14" y="119"/>
                </a:lnTo>
                <a:lnTo>
                  <a:pt x="19" y="124"/>
                </a:lnTo>
                <a:lnTo>
                  <a:pt x="24" y="130"/>
                </a:lnTo>
                <a:lnTo>
                  <a:pt x="24" y="98"/>
                </a:lnTo>
                <a:lnTo>
                  <a:pt x="24" y="98"/>
                </a:lnTo>
                <a:lnTo>
                  <a:pt x="24" y="95"/>
                </a:lnTo>
                <a:lnTo>
                  <a:pt x="24" y="9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11">
            <a:extLst>
              <a:ext uri="{FF2B5EF4-FFF2-40B4-BE49-F238E27FC236}">
                <a16:creationId xmlns:a16="http://schemas.microsoft.com/office/drawing/2014/main" id="{00000000-0008-0000-0E00-000009000000}"/>
              </a:ext>
            </a:extLst>
          </xdr:cNvPr>
          <xdr:cNvSpPr>
            <a:spLocks/>
          </xdr:cNvSpPr>
        </xdr:nvSpPr>
        <xdr:spPr bwMode="auto">
          <a:xfrm>
            <a:off x="446088" y="2332038"/>
            <a:ext cx="468313" cy="455613"/>
          </a:xfrm>
          <a:custGeom>
            <a:avLst/>
            <a:gdLst>
              <a:gd name="T0" fmla="*/ 20 w 295"/>
              <a:gd name="T1" fmla="*/ 148 h 287"/>
              <a:gd name="T2" fmla="*/ 23 w 295"/>
              <a:gd name="T3" fmla="*/ 123 h 287"/>
              <a:gd name="T4" fmla="*/ 30 w 295"/>
              <a:gd name="T5" fmla="*/ 98 h 287"/>
              <a:gd name="T6" fmla="*/ 42 w 295"/>
              <a:gd name="T7" fmla="*/ 76 h 287"/>
              <a:gd name="T8" fmla="*/ 57 w 295"/>
              <a:gd name="T9" fmla="*/ 58 h 287"/>
              <a:gd name="T10" fmla="*/ 76 w 295"/>
              <a:gd name="T11" fmla="*/ 42 h 287"/>
              <a:gd name="T12" fmla="*/ 98 w 295"/>
              <a:gd name="T13" fmla="*/ 30 h 287"/>
              <a:gd name="T14" fmla="*/ 122 w 295"/>
              <a:gd name="T15" fmla="*/ 23 h 287"/>
              <a:gd name="T16" fmla="*/ 148 w 295"/>
              <a:gd name="T17" fmla="*/ 20 h 287"/>
              <a:gd name="T18" fmla="*/ 161 w 295"/>
              <a:gd name="T19" fmla="*/ 21 h 287"/>
              <a:gd name="T20" fmla="*/ 185 w 295"/>
              <a:gd name="T21" fmla="*/ 27 h 287"/>
              <a:gd name="T22" fmla="*/ 208 w 295"/>
              <a:gd name="T23" fmla="*/ 35 h 287"/>
              <a:gd name="T24" fmla="*/ 229 w 295"/>
              <a:gd name="T25" fmla="*/ 50 h 287"/>
              <a:gd name="T26" fmla="*/ 246 w 295"/>
              <a:gd name="T27" fmla="*/ 67 h 287"/>
              <a:gd name="T28" fmla="*/ 260 w 295"/>
              <a:gd name="T29" fmla="*/ 87 h 287"/>
              <a:gd name="T30" fmla="*/ 270 w 295"/>
              <a:gd name="T31" fmla="*/ 110 h 287"/>
              <a:gd name="T32" fmla="*/ 275 w 295"/>
              <a:gd name="T33" fmla="*/ 135 h 287"/>
              <a:gd name="T34" fmla="*/ 276 w 295"/>
              <a:gd name="T35" fmla="*/ 148 h 287"/>
              <a:gd name="T36" fmla="*/ 272 w 295"/>
              <a:gd name="T37" fmla="*/ 178 h 287"/>
              <a:gd name="T38" fmla="*/ 262 w 295"/>
              <a:gd name="T39" fmla="*/ 204 h 287"/>
              <a:gd name="T40" fmla="*/ 247 w 295"/>
              <a:gd name="T41" fmla="*/ 228 h 287"/>
              <a:gd name="T42" fmla="*/ 227 w 295"/>
              <a:gd name="T43" fmla="*/ 247 h 287"/>
              <a:gd name="T44" fmla="*/ 237 w 295"/>
              <a:gd name="T45" fmla="*/ 253 h 287"/>
              <a:gd name="T46" fmla="*/ 246 w 295"/>
              <a:gd name="T47" fmla="*/ 259 h 287"/>
              <a:gd name="T48" fmla="*/ 267 w 295"/>
              <a:gd name="T49" fmla="*/ 236 h 287"/>
              <a:gd name="T50" fmla="*/ 282 w 295"/>
              <a:gd name="T51" fmla="*/ 210 h 287"/>
              <a:gd name="T52" fmla="*/ 292 w 295"/>
              <a:gd name="T53" fmla="*/ 180 h 287"/>
              <a:gd name="T54" fmla="*/ 295 w 295"/>
              <a:gd name="T55" fmla="*/ 148 h 287"/>
              <a:gd name="T56" fmla="*/ 294 w 295"/>
              <a:gd name="T57" fmla="*/ 132 h 287"/>
              <a:gd name="T58" fmla="*/ 289 w 295"/>
              <a:gd name="T59" fmla="*/ 104 h 287"/>
              <a:gd name="T60" fmla="*/ 278 w 295"/>
              <a:gd name="T61" fmla="*/ 77 h 287"/>
              <a:gd name="T62" fmla="*/ 262 w 295"/>
              <a:gd name="T63" fmla="*/ 54 h 287"/>
              <a:gd name="T64" fmla="*/ 241 w 295"/>
              <a:gd name="T65" fmla="*/ 34 h 287"/>
              <a:gd name="T66" fmla="*/ 218 w 295"/>
              <a:gd name="T67" fmla="*/ 18 h 287"/>
              <a:gd name="T68" fmla="*/ 192 w 295"/>
              <a:gd name="T69" fmla="*/ 7 h 287"/>
              <a:gd name="T70" fmla="*/ 163 w 295"/>
              <a:gd name="T71" fmla="*/ 1 h 287"/>
              <a:gd name="T72" fmla="*/ 148 w 295"/>
              <a:gd name="T73" fmla="*/ 0 h 287"/>
              <a:gd name="T74" fmla="*/ 118 w 295"/>
              <a:gd name="T75" fmla="*/ 4 h 287"/>
              <a:gd name="T76" fmla="*/ 90 w 295"/>
              <a:gd name="T77" fmla="*/ 12 h 287"/>
              <a:gd name="T78" fmla="*/ 65 w 295"/>
              <a:gd name="T79" fmla="*/ 26 h 287"/>
              <a:gd name="T80" fmla="*/ 43 w 295"/>
              <a:gd name="T81" fmla="*/ 43 h 287"/>
              <a:gd name="T82" fmla="*/ 25 w 295"/>
              <a:gd name="T83" fmla="*/ 65 h 287"/>
              <a:gd name="T84" fmla="*/ 11 w 295"/>
              <a:gd name="T85" fmla="*/ 91 h 287"/>
              <a:gd name="T86" fmla="*/ 2 w 295"/>
              <a:gd name="T87" fmla="*/ 118 h 287"/>
              <a:gd name="T88" fmla="*/ 0 w 295"/>
              <a:gd name="T89" fmla="*/ 148 h 287"/>
              <a:gd name="T90" fmla="*/ 0 w 295"/>
              <a:gd name="T91" fmla="*/ 160 h 287"/>
              <a:gd name="T92" fmla="*/ 3 w 295"/>
              <a:gd name="T93" fmla="*/ 183 h 287"/>
              <a:gd name="T94" fmla="*/ 11 w 295"/>
              <a:gd name="T95" fmla="*/ 204 h 287"/>
              <a:gd name="T96" fmla="*/ 21 w 295"/>
              <a:gd name="T97" fmla="*/ 224 h 287"/>
              <a:gd name="T98" fmla="*/ 34 w 295"/>
              <a:gd name="T99" fmla="*/ 243 h 287"/>
              <a:gd name="T100" fmla="*/ 50 w 295"/>
              <a:gd name="T101" fmla="*/ 258 h 287"/>
              <a:gd name="T102" fmla="*/ 67 w 295"/>
              <a:gd name="T103" fmla="*/ 272 h 287"/>
              <a:gd name="T104" fmla="*/ 86 w 295"/>
              <a:gd name="T105" fmla="*/ 282 h 287"/>
              <a:gd name="T106" fmla="*/ 97 w 295"/>
              <a:gd name="T107" fmla="*/ 265 h 287"/>
              <a:gd name="T108" fmla="*/ 88 w 295"/>
              <a:gd name="T109" fmla="*/ 261 h 287"/>
              <a:gd name="T110" fmla="*/ 66 w 295"/>
              <a:gd name="T111" fmla="*/ 246 h 287"/>
              <a:gd name="T112" fmla="*/ 42 w 295"/>
              <a:gd name="T113" fmla="*/ 218 h 287"/>
              <a:gd name="T114" fmla="*/ 29 w 295"/>
              <a:gd name="T115" fmla="*/ 194 h 287"/>
              <a:gd name="T116" fmla="*/ 23 w 295"/>
              <a:gd name="T117" fmla="*/ 177 h 287"/>
              <a:gd name="T118" fmla="*/ 20 w 295"/>
              <a:gd name="T119" fmla="*/ 158 h 287"/>
              <a:gd name="T120" fmla="*/ 20 w 295"/>
              <a:gd name="T121" fmla="*/ 148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95" h="287">
                <a:moveTo>
                  <a:pt x="20" y="148"/>
                </a:moveTo>
                <a:lnTo>
                  <a:pt x="20" y="148"/>
                </a:lnTo>
                <a:lnTo>
                  <a:pt x="21" y="135"/>
                </a:lnTo>
                <a:lnTo>
                  <a:pt x="23" y="123"/>
                </a:lnTo>
                <a:lnTo>
                  <a:pt x="25" y="110"/>
                </a:lnTo>
                <a:lnTo>
                  <a:pt x="30" y="98"/>
                </a:lnTo>
                <a:lnTo>
                  <a:pt x="35" y="87"/>
                </a:lnTo>
                <a:lnTo>
                  <a:pt x="42" y="76"/>
                </a:lnTo>
                <a:lnTo>
                  <a:pt x="50" y="67"/>
                </a:lnTo>
                <a:lnTo>
                  <a:pt x="57" y="58"/>
                </a:lnTo>
                <a:lnTo>
                  <a:pt x="66" y="50"/>
                </a:lnTo>
                <a:lnTo>
                  <a:pt x="76" y="42"/>
                </a:lnTo>
                <a:lnTo>
                  <a:pt x="87" y="35"/>
                </a:lnTo>
                <a:lnTo>
                  <a:pt x="98" y="30"/>
                </a:lnTo>
                <a:lnTo>
                  <a:pt x="110" y="27"/>
                </a:lnTo>
                <a:lnTo>
                  <a:pt x="122" y="23"/>
                </a:lnTo>
                <a:lnTo>
                  <a:pt x="135" y="21"/>
                </a:lnTo>
                <a:lnTo>
                  <a:pt x="148" y="20"/>
                </a:lnTo>
                <a:lnTo>
                  <a:pt x="148" y="20"/>
                </a:lnTo>
                <a:lnTo>
                  <a:pt x="161" y="21"/>
                </a:lnTo>
                <a:lnTo>
                  <a:pt x="173" y="23"/>
                </a:lnTo>
                <a:lnTo>
                  <a:pt x="185" y="27"/>
                </a:lnTo>
                <a:lnTo>
                  <a:pt x="197" y="30"/>
                </a:lnTo>
                <a:lnTo>
                  <a:pt x="208" y="35"/>
                </a:lnTo>
                <a:lnTo>
                  <a:pt x="219" y="42"/>
                </a:lnTo>
                <a:lnTo>
                  <a:pt x="229" y="50"/>
                </a:lnTo>
                <a:lnTo>
                  <a:pt x="238" y="58"/>
                </a:lnTo>
                <a:lnTo>
                  <a:pt x="246" y="67"/>
                </a:lnTo>
                <a:lnTo>
                  <a:pt x="254" y="76"/>
                </a:lnTo>
                <a:lnTo>
                  <a:pt x="260" y="87"/>
                </a:lnTo>
                <a:lnTo>
                  <a:pt x="266" y="98"/>
                </a:lnTo>
                <a:lnTo>
                  <a:pt x="270" y="110"/>
                </a:lnTo>
                <a:lnTo>
                  <a:pt x="272" y="123"/>
                </a:lnTo>
                <a:lnTo>
                  <a:pt x="275" y="135"/>
                </a:lnTo>
                <a:lnTo>
                  <a:pt x="276" y="148"/>
                </a:lnTo>
                <a:lnTo>
                  <a:pt x="276" y="148"/>
                </a:lnTo>
                <a:lnTo>
                  <a:pt x="275" y="163"/>
                </a:lnTo>
                <a:lnTo>
                  <a:pt x="272" y="178"/>
                </a:lnTo>
                <a:lnTo>
                  <a:pt x="268" y="191"/>
                </a:lnTo>
                <a:lnTo>
                  <a:pt x="262" y="204"/>
                </a:lnTo>
                <a:lnTo>
                  <a:pt x="256" y="216"/>
                </a:lnTo>
                <a:lnTo>
                  <a:pt x="247" y="228"/>
                </a:lnTo>
                <a:lnTo>
                  <a:pt x="238" y="238"/>
                </a:lnTo>
                <a:lnTo>
                  <a:pt x="227" y="247"/>
                </a:lnTo>
                <a:lnTo>
                  <a:pt x="227" y="247"/>
                </a:lnTo>
                <a:lnTo>
                  <a:pt x="237" y="253"/>
                </a:lnTo>
                <a:lnTo>
                  <a:pt x="246" y="259"/>
                </a:lnTo>
                <a:lnTo>
                  <a:pt x="246" y="259"/>
                </a:lnTo>
                <a:lnTo>
                  <a:pt x="257" y="248"/>
                </a:lnTo>
                <a:lnTo>
                  <a:pt x="267" y="236"/>
                </a:lnTo>
                <a:lnTo>
                  <a:pt x="275" y="224"/>
                </a:lnTo>
                <a:lnTo>
                  <a:pt x="282" y="210"/>
                </a:lnTo>
                <a:lnTo>
                  <a:pt x="288" y="195"/>
                </a:lnTo>
                <a:lnTo>
                  <a:pt x="292" y="180"/>
                </a:lnTo>
                <a:lnTo>
                  <a:pt x="294" y="164"/>
                </a:lnTo>
                <a:lnTo>
                  <a:pt x="295" y="148"/>
                </a:lnTo>
                <a:lnTo>
                  <a:pt x="295" y="148"/>
                </a:lnTo>
                <a:lnTo>
                  <a:pt x="294" y="132"/>
                </a:lnTo>
                <a:lnTo>
                  <a:pt x="292" y="118"/>
                </a:lnTo>
                <a:lnTo>
                  <a:pt x="289" y="104"/>
                </a:lnTo>
                <a:lnTo>
                  <a:pt x="284" y="91"/>
                </a:lnTo>
                <a:lnTo>
                  <a:pt x="278" y="77"/>
                </a:lnTo>
                <a:lnTo>
                  <a:pt x="270" y="65"/>
                </a:lnTo>
                <a:lnTo>
                  <a:pt x="262" y="54"/>
                </a:lnTo>
                <a:lnTo>
                  <a:pt x="253" y="43"/>
                </a:lnTo>
                <a:lnTo>
                  <a:pt x="241" y="34"/>
                </a:lnTo>
                <a:lnTo>
                  <a:pt x="230" y="26"/>
                </a:lnTo>
                <a:lnTo>
                  <a:pt x="218" y="18"/>
                </a:lnTo>
                <a:lnTo>
                  <a:pt x="205" y="12"/>
                </a:lnTo>
                <a:lnTo>
                  <a:pt x="192" y="7"/>
                </a:lnTo>
                <a:lnTo>
                  <a:pt x="178" y="4"/>
                </a:lnTo>
                <a:lnTo>
                  <a:pt x="163" y="1"/>
                </a:lnTo>
                <a:lnTo>
                  <a:pt x="148" y="0"/>
                </a:lnTo>
                <a:lnTo>
                  <a:pt x="148" y="0"/>
                </a:lnTo>
                <a:lnTo>
                  <a:pt x="132" y="1"/>
                </a:lnTo>
                <a:lnTo>
                  <a:pt x="118" y="4"/>
                </a:lnTo>
                <a:lnTo>
                  <a:pt x="104" y="7"/>
                </a:lnTo>
                <a:lnTo>
                  <a:pt x="90" y="12"/>
                </a:lnTo>
                <a:lnTo>
                  <a:pt x="77" y="18"/>
                </a:lnTo>
                <a:lnTo>
                  <a:pt x="65" y="26"/>
                </a:lnTo>
                <a:lnTo>
                  <a:pt x="54" y="34"/>
                </a:lnTo>
                <a:lnTo>
                  <a:pt x="43" y="43"/>
                </a:lnTo>
                <a:lnTo>
                  <a:pt x="33" y="54"/>
                </a:lnTo>
                <a:lnTo>
                  <a:pt x="25" y="65"/>
                </a:lnTo>
                <a:lnTo>
                  <a:pt x="18" y="77"/>
                </a:lnTo>
                <a:lnTo>
                  <a:pt x="11" y="91"/>
                </a:lnTo>
                <a:lnTo>
                  <a:pt x="7" y="104"/>
                </a:lnTo>
                <a:lnTo>
                  <a:pt x="2" y="118"/>
                </a:lnTo>
                <a:lnTo>
                  <a:pt x="0" y="132"/>
                </a:lnTo>
                <a:lnTo>
                  <a:pt x="0" y="148"/>
                </a:lnTo>
                <a:lnTo>
                  <a:pt x="0" y="148"/>
                </a:lnTo>
                <a:lnTo>
                  <a:pt x="0" y="160"/>
                </a:lnTo>
                <a:lnTo>
                  <a:pt x="1" y="171"/>
                </a:lnTo>
                <a:lnTo>
                  <a:pt x="3" y="183"/>
                </a:lnTo>
                <a:lnTo>
                  <a:pt x="7" y="194"/>
                </a:lnTo>
                <a:lnTo>
                  <a:pt x="11" y="204"/>
                </a:lnTo>
                <a:lnTo>
                  <a:pt x="16" y="215"/>
                </a:lnTo>
                <a:lnTo>
                  <a:pt x="21" y="224"/>
                </a:lnTo>
                <a:lnTo>
                  <a:pt x="27" y="234"/>
                </a:lnTo>
                <a:lnTo>
                  <a:pt x="34" y="243"/>
                </a:lnTo>
                <a:lnTo>
                  <a:pt x="41" y="250"/>
                </a:lnTo>
                <a:lnTo>
                  <a:pt x="50" y="258"/>
                </a:lnTo>
                <a:lnTo>
                  <a:pt x="57" y="266"/>
                </a:lnTo>
                <a:lnTo>
                  <a:pt x="67" y="272"/>
                </a:lnTo>
                <a:lnTo>
                  <a:pt x="76" y="278"/>
                </a:lnTo>
                <a:lnTo>
                  <a:pt x="86" y="282"/>
                </a:lnTo>
                <a:lnTo>
                  <a:pt x="97" y="287"/>
                </a:lnTo>
                <a:lnTo>
                  <a:pt x="97" y="265"/>
                </a:lnTo>
                <a:lnTo>
                  <a:pt x="97" y="265"/>
                </a:lnTo>
                <a:lnTo>
                  <a:pt x="88" y="261"/>
                </a:lnTo>
                <a:lnTo>
                  <a:pt x="81" y="257"/>
                </a:lnTo>
                <a:lnTo>
                  <a:pt x="66" y="246"/>
                </a:lnTo>
                <a:lnTo>
                  <a:pt x="53" y="233"/>
                </a:lnTo>
                <a:lnTo>
                  <a:pt x="42" y="218"/>
                </a:lnTo>
                <a:lnTo>
                  <a:pt x="32" y="203"/>
                </a:lnTo>
                <a:lnTo>
                  <a:pt x="29" y="194"/>
                </a:lnTo>
                <a:lnTo>
                  <a:pt x="25" y="185"/>
                </a:lnTo>
                <a:lnTo>
                  <a:pt x="23" y="177"/>
                </a:lnTo>
                <a:lnTo>
                  <a:pt x="21" y="168"/>
                </a:lnTo>
                <a:lnTo>
                  <a:pt x="20" y="158"/>
                </a:lnTo>
                <a:lnTo>
                  <a:pt x="20" y="148"/>
                </a:lnTo>
                <a:lnTo>
                  <a:pt x="20" y="14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12">
            <a:extLst>
              <a:ext uri="{FF2B5EF4-FFF2-40B4-BE49-F238E27FC236}">
                <a16:creationId xmlns:a16="http://schemas.microsoft.com/office/drawing/2014/main" id="{00000000-0008-0000-0E00-00000B000000}"/>
              </a:ext>
            </a:extLst>
          </xdr:cNvPr>
          <xdr:cNvSpPr>
            <a:spLocks/>
          </xdr:cNvSpPr>
        </xdr:nvSpPr>
        <xdr:spPr bwMode="auto">
          <a:xfrm>
            <a:off x="514350" y="2546351"/>
            <a:ext cx="495300" cy="695325"/>
          </a:xfrm>
          <a:custGeom>
            <a:avLst/>
            <a:gdLst>
              <a:gd name="T0" fmla="*/ 312 w 312"/>
              <a:gd name="T1" fmla="*/ 212 h 438"/>
              <a:gd name="T2" fmla="*/ 304 w 312"/>
              <a:gd name="T3" fmla="*/ 197 h 438"/>
              <a:gd name="T4" fmla="*/ 289 w 312"/>
              <a:gd name="T5" fmla="*/ 188 h 438"/>
              <a:gd name="T6" fmla="*/ 276 w 312"/>
              <a:gd name="T7" fmla="*/ 189 h 438"/>
              <a:gd name="T8" fmla="*/ 260 w 312"/>
              <a:gd name="T9" fmla="*/ 200 h 438"/>
              <a:gd name="T10" fmla="*/ 259 w 312"/>
              <a:gd name="T11" fmla="*/ 184 h 438"/>
              <a:gd name="T12" fmla="*/ 250 w 312"/>
              <a:gd name="T13" fmla="*/ 166 h 438"/>
              <a:gd name="T14" fmla="*/ 234 w 312"/>
              <a:gd name="T15" fmla="*/ 158 h 438"/>
              <a:gd name="T16" fmla="*/ 219 w 312"/>
              <a:gd name="T17" fmla="*/ 158 h 438"/>
              <a:gd name="T18" fmla="*/ 200 w 312"/>
              <a:gd name="T19" fmla="*/ 174 h 438"/>
              <a:gd name="T20" fmla="*/ 198 w 312"/>
              <a:gd name="T21" fmla="*/ 157 h 438"/>
              <a:gd name="T22" fmla="*/ 190 w 312"/>
              <a:gd name="T23" fmla="*/ 140 h 438"/>
              <a:gd name="T24" fmla="*/ 173 w 312"/>
              <a:gd name="T25" fmla="*/ 131 h 438"/>
              <a:gd name="T26" fmla="*/ 161 w 312"/>
              <a:gd name="T27" fmla="*/ 130 h 438"/>
              <a:gd name="T28" fmla="*/ 148 w 312"/>
              <a:gd name="T29" fmla="*/ 135 h 438"/>
              <a:gd name="T30" fmla="*/ 138 w 312"/>
              <a:gd name="T31" fmla="*/ 146 h 438"/>
              <a:gd name="T32" fmla="*/ 136 w 312"/>
              <a:gd name="T33" fmla="*/ 36 h 438"/>
              <a:gd name="T34" fmla="*/ 130 w 312"/>
              <a:gd name="T35" fmla="*/ 16 h 438"/>
              <a:gd name="T36" fmla="*/ 117 w 312"/>
              <a:gd name="T37" fmla="*/ 3 h 438"/>
              <a:gd name="T38" fmla="*/ 105 w 312"/>
              <a:gd name="T39" fmla="*/ 0 h 438"/>
              <a:gd name="T40" fmla="*/ 87 w 312"/>
              <a:gd name="T41" fmla="*/ 6 h 438"/>
              <a:gd name="T42" fmla="*/ 76 w 312"/>
              <a:gd name="T43" fmla="*/ 23 h 438"/>
              <a:gd name="T44" fmla="*/ 74 w 312"/>
              <a:gd name="T45" fmla="*/ 237 h 438"/>
              <a:gd name="T46" fmla="*/ 63 w 312"/>
              <a:gd name="T47" fmla="*/ 205 h 438"/>
              <a:gd name="T48" fmla="*/ 46 w 312"/>
              <a:gd name="T49" fmla="*/ 178 h 438"/>
              <a:gd name="T50" fmla="*/ 27 w 312"/>
              <a:gd name="T51" fmla="*/ 164 h 438"/>
              <a:gd name="T52" fmla="*/ 13 w 312"/>
              <a:gd name="T53" fmla="*/ 163 h 438"/>
              <a:gd name="T54" fmla="*/ 3 w 312"/>
              <a:gd name="T55" fmla="*/ 169 h 438"/>
              <a:gd name="T56" fmla="*/ 0 w 312"/>
              <a:gd name="T57" fmla="*/ 182 h 438"/>
              <a:gd name="T58" fmla="*/ 7 w 312"/>
              <a:gd name="T59" fmla="*/ 217 h 438"/>
              <a:gd name="T60" fmla="*/ 27 w 312"/>
              <a:gd name="T61" fmla="*/ 290 h 438"/>
              <a:gd name="T62" fmla="*/ 38 w 312"/>
              <a:gd name="T63" fmla="*/ 328 h 438"/>
              <a:gd name="T64" fmla="*/ 57 w 312"/>
              <a:gd name="T65" fmla="*/ 368 h 438"/>
              <a:gd name="T66" fmla="*/ 75 w 312"/>
              <a:gd name="T67" fmla="*/ 392 h 438"/>
              <a:gd name="T68" fmla="*/ 116 w 312"/>
              <a:gd name="T69" fmla="*/ 424 h 438"/>
              <a:gd name="T70" fmla="*/ 164 w 312"/>
              <a:gd name="T71" fmla="*/ 437 h 438"/>
              <a:gd name="T72" fmla="*/ 193 w 312"/>
              <a:gd name="T73" fmla="*/ 438 h 438"/>
              <a:gd name="T74" fmla="*/ 226 w 312"/>
              <a:gd name="T75" fmla="*/ 432 h 438"/>
              <a:gd name="T76" fmla="*/ 259 w 312"/>
              <a:gd name="T77" fmla="*/ 416 h 438"/>
              <a:gd name="T78" fmla="*/ 287 w 312"/>
              <a:gd name="T79" fmla="*/ 391 h 438"/>
              <a:gd name="T80" fmla="*/ 305 w 312"/>
              <a:gd name="T81" fmla="*/ 353 h 438"/>
              <a:gd name="T82" fmla="*/ 312 w 312"/>
              <a:gd name="T83" fmla="*/ 303 h 438"/>
              <a:gd name="T84" fmla="*/ 312 w 312"/>
              <a:gd name="T85" fmla="*/ 301 h 4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12" h="438">
                <a:moveTo>
                  <a:pt x="312" y="219"/>
                </a:moveTo>
                <a:lnTo>
                  <a:pt x="312" y="219"/>
                </a:lnTo>
                <a:lnTo>
                  <a:pt x="312" y="212"/>
                </a:lnTo>
                <a:lnTo>
                  <a:pt x="310" y="207"/>
                </a:lnTo>
                <a:lnTo>
                  <a:pt x="308" y="201"/>
                </a:lnTo>
                <a:lnTo>
                  <a:pt x="304" y="197"/>
                </a:lnTo>
                <a:lnTo>
                  <a:pt x="300" y="194"/>
                </a:lnTo>
                <a:lnTo>
                  <a:pt x="295" y="190"/>
                </a:lnTo>
                <a:lnTo>
                  <a:pt x="289" y="188"/>
                </a:lnTo>
                <a:lnTo>
                  <a:pt x="283" y="188"/>
                </a:lnTo>
                <a:lnTo>
                  <a:pt x="283" y="188"/>
                </a:lnTo>
                <a:lnTo>
                  <a:pt x="276" y="189"/>
                </a:lnTo>
                <a:lnTo>
                  <a:pt x="270" y="191"/>
                </a:lnTo>
                <a:lnTo>
                  <a:pt x="265" y="196"/>
                </a:lnTo>
                <a:lnTo>
                  <a:pt x="260" y="200"/>
                </a:lnTo>
                <a:lnTo>
                  <a:pt x="260" y="190"/>
                </a:lnTo>
                <a:lnTo>
                  <a:pt x="260" y="190"/>
                </a:lnTo>
                <a:lnTo>
                  <a:pt x="259" y="184"/>
                </a:lnTo>
                <a:lnTo>
                  <a:pt x="257" y="177"/>
                </a:lnTo>
                <a:lnTo>
                  <a:pt x="255" y="172"/>
                </a:lnTo>
                <a:lnTo>
                  <a:pt x="250" y="166"/>
                </a:lnTo>
                <a:lnTo>
                  <a:pt x="246" y="163"/>
                </a:lnTo>
                <a:lnTo>
                  <a:pt x="240" y="159"/>
                </a:lnTo>
                <a:lnTo>
                  <a:pt x="234" y="158"/>
                </a:lnTo>
                <a:lnTo>
                  <a:pt x="227" y="157"/>
                </a:lnTo>
                <a:lnTo>
                  <a:pt x="227" y="157"/>
                </a:lnTo>
                <a:lnTo>
                  <a:pt x="219" y="158"/>
                </a:lnTo>
                <a:lnTo>
                  <a:pt x="212" y="162"/>
                </a:lnTo>
                <a:lnTo>
                  <a:pt x="205" y="167"/>
                </a:lnTo>
                <a:lnTo>
                  <a:pt x="200" y="174"/>
                </a:lnTo>
                <a:lnTo>
                  <a:pt x="200" y="164"/>
                </a:lnTo>
                <a:lnTo>
                  <a:pt x="200" y="164"/>
                </a:lnTo>
                <a:lnTo>
                  <a:pt x="198" y="157"/>
                </a:lnTo>
                <a:lnTo>
                  <a:pt x="197" y="151"/>
                </a:lnTo>
                <a:lnTo>
                  <a:pt x="194" y="144"/>
                </a:lnTo>
                <a:lnTo>
                  <a:pt x="190" y="140"/>
                </a:lnTo>
                <a:lnTo>
                  <a:pt x="185" y="135"/>
                </a:lnTo>
                <a:lnTo>
                  <a:pt x="180" y="132"/>
                </a:lnTo>
                <a:lnTo>
                  <a:pt x="173" y="131"/>
                </a:lnTo>
                <a:lnTo>
                  <a:pt x="167" y="130"/>
                </a:lnTo>
                <a:lnTo>
                  <a:pt x="167" y="130"/>
                </a:lnTo>
                <a:lnTo>
                  <a:pt x="161" y="130"/>
                </a:lnTo>
                <a:lnTo>
                  <a:pt x="157" y="131"/>
                </a:lnTo>
                <a:lnTo>
                  <a:pt x="152" y="133"/>
                </a:lnTo>
                <a:lnTo>
                  <a:pt x="148" y="135"/>
                </a:lnTo>
                <a:lnTo>
                  <a:pt x="143" y="139"/>
                </a:lnTo>
                <a:lnTo>
                  <a:pt x="140" y="142"/>
                </a:lnTo>
                <a:lnTo>
                  <a:pt x="138" y="146"/>
                </a:lnTo>
                <a:lnTo>
                  <a:pt x="136" y="151"/>
                </a:lnTo>
                <a:lnTo>
                  <a:pt x="136" y="36"/>
                </a:lnTo>
                <a:lnTo>
                  <a:pt x="136" y="36"/>
                </a:lnTo>
                <a:lnTo>
                  <a:pt x="135" y="29"/>
                </a:lnTo>
                <a:lnTo>
                  <a:pt x="133" y="23"/>
                </a:lnTo>
                <a:lnTo>
                  <a:pt x="130" y="16"/>
                </a:lnTo>
                <a:lnTo>
                  <a:pt x="127" y="11"/>
                </a:lnTo>
                <a:lnTo>
                  <a:pt x="122" y="6"/>
                </a:lnTo>
                <a:lnTo>
                  <a:pt x="117" y="3"/>
                </a:lnTo>
                <a:lnTo>
                  <a:pt x="111" y="1"/>
                </a:lnTo>
                <a:lnTo>
                  <a:pt x="105" y="0"/>
                </a:lnTo>
                <a:lnTo>
                  <a:pt x="105" y="0"/>
                </a:lnTo>
                <a:lnTo>
                  <a:pt x="98" y="1"/>
                </a:lnTo>
                <a:lnTo>
                  <a:pt x="93" y="3"/>
                </a:lnTo>
                <a:lnTo>
                  <a:pt x="87" y="6"/>
                </a:lnTo>
                <a:lnTo>
                  <a:pt x="83" y="11"/>
                </a:lnTo>
                <a:lnTo>
                  <a:pt x="79" y="16"/>
                </a:lnTo>
                <a:lnTo>
                  <a:pt x="76" y="23"/>
                </a:lnTo>
                <a:lnTo>
                  <a:pt x="75" y="29"/>
                </a:lnTo>
                <a:lnTo>
                  <a:pt x="74" y="36"/>
                </a:lnTo>
                <a:lnTo>
                  <a:pt x="74" y="237"/>
                </a:lnTo>
                <a:lnTo>
                  <a:pt x="74" y="237"/>
                </a:lnTo>
                <a:lnTo>
                  <a:pt x="63" y="205"/>
                </a:lnTo>
                <a:lnTo>
                  <a:pt x="63" y="205"/>
                </a:lnTo>
                <a:lnTo>
                  <a:pt x="58" y="195"/>
                </a:lnTo>
                <a:lnTo>
                  <a:pt x="53" y="186"/>
                </a:lnTo>
                <a:lnTo>
                  <a:pt x="46" y="178"/>
                </a:lnTo>
                <a:lnTo>
                  <a:pt x="41" y="172"/>
                </a:lnTo>
                <a:lnTo>
                  <a:pt x="33" y="167"/>
                </a:lnTo>
                <a:lnTo>
                  <a:pt x="27" y="164"/>
                </a:lnTo>
                <a:lnTo>
                  <a:pt x="20" y="163"/>
                </a:lnTo>
                <a:lnTo>
                  <a:pt x="13" y="163"/>
                </a:lnTo>
                <a:lnTo>
                  <a:pt x="13" y="163"/>
                </a:lnTo>
                <a:lnTo>
                  <a:pt x="9" y="164"/>
                </a:lnTo>
                <a:lnTo>
                  <a:pt x="6" y="166"/>
                </a:lnTo>
                <a:lnTo>
                  <a:pt x="3" y="169"/>
                </a:lnTo>
                <a:lnTo>
                  <a:pt x="1" y="173"/>
                </a:lnTo>
                <a:lnTo>
                  <a:pt x="0" y="177"/>
                </a:lnTo>
                <a:lnTo>
                  <a:pt x="0" y="182"/>
                </a:lnTo>
                <a:lnTo>
                  <a:pt x="1" y="193"/>
                </a:lnTo>
                <a:lnTo>
                  <a:pt x="3" y="204"/>
                </a:lnTo>
                <a:lnTo>
                  <a:pt x="7" y="217"/>
                </a:lnTo>
                <a:lnTo>
                  <a:pt x="13" y="241"/>
                </a:lnTo>
                <a:lnTo>
                  <a:pt x="13" y="241"/>
                </a:lnTo>
                <a:lnTo>
                  <a:pt x="27" y="290"/>
                </a:lnTo>
                <a:lnTo>
                  <a:pt x="33" y="313"/>
                </a:lnTo>
                <a:lnTo>
                  <a:pt x="38" y="328"/>
                </a:lnTo>
                <a:lnTo>
                  <a:pt x="38" y="328"/>
                </a:lnTo>
                <a:lnTo>
                  <a:pt x="44" y="342"/>
                </a:lnTo>
                <a:lnTo>
                  <a:pt x="51" y="356"/>
                </a:lnTo>
                <a:lnTo>
                  <a:pt x="57" y="368"/>
                </a:lnTo>
                <a:lnTo>
                  <a:pt x="64" y="378"/>
                </a:lnTo>
                <a:lnTo>
                  <a:pt x="64" y="378"/>
                </a:lnTo>
                <a:lnTo>
                  <a:pt x="75" y="392"/>
                </a:lnTo>
                <a:lnTo>
                  <a:pt x="87" y="405"/>
                </a:lnTo>
                <a:lnTo>
                  <a:pt x="101" y="415"/>
                </a:lnTo>
                <a:lnTo>
                  <a:pt x="116" y="424"/>
                </a:lnTo>
                <a:lnTo>
                  <a:pt x="131" y="431"/>
                </a:lnTo>
                <a:lnTo>
                  <a:pt x="148" y="435"/>
                </a:lnTo>
                <a:lnTo>
                  <a:pt x="164" y="437"/>
                </a:lnTo>
                <a:lnTo>
                  <a:pt x="182" y="438"/>
                </a:lnTo>
                <a:lnTo>
                  <a:pt x="182" y="438"/>
                </a:lnTo>
                <a:lnTo>
                  <a:pt x="193" y="438"/>
                </a:lnTo>
                <a:lnTo>
                  <a:pt x="204" y="437"/>
                </a:lnTo>
                <a:lnTo>
                  <a:pt x="215" y="435"/>
                </a:lnTo>
                <a:lnTo>
                  <a:pt x="226" y="432"/>
                </a:lnTo>
                <a:lnTo>
                  <a:pt x="237" y="427"/>
                </a:lnTo>
                <a:lnTo>
                  <a:pt x="248" y="422"/>
                </a:lnTo>
                <a:lnTo>
                  <a:pt x="259" y="416"/>
                </a:lnTo>
                <a:lnTo>
                  <a:pt x="269" y="409"/>
                </a:lnTo>
                <a:lnTo>
                  <a:pt x="278" y="400"/>
                </a:lnTo>
                <a:lnTo>
                  <a:pt x="287" y="391"/>
                </a:lnTo>
                <a:lnTo>
                  <a:pt x="293" y="380"/>
                </a:lnTo>
                <a:lnTo>
                  <a:pt x="300" y="367"/>
                </a:lnTo>
                <a:lnTo>
                  <a:pt x="305" y="353"/>
                </a:lnTo>
                <a:lnTo>
                  <a:pt x="309" y="338"/>
                </a:lnTo>
                <a:lnTo>
                  <a:pt x="311" y="322"/>
                </a:lnTo>
                <a:lnTo>
                  <a:pt x="312" y="303"/>
                </a:lnTo>
                <a:lnTo>
                  <a:pt x="312" y="303"/>
                </a:lnTo>
                <a:lnTo>
                  <a:pt x="312" y="303"/>
                </a:lnTo>
                <a:lnTo>
                  <a:pt x="312" y="301"/>
                </a:lnTo>
                <a:lnTo>
                  <a:pt x="312" y="2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editAs="oneCell">
    <xdr:from>
      <xdr:col>1</xdr:col>
      <xdr:colOff>0</xdr:colOff>
      <xdr:row>0</xdr:row>
      <xdr:rowOff>133146</xdr:rowOff>
    </xdr:from>
    <xdr:to>
      <xdr:col>2</xdr:col>
      <xdr:colOff>5550</xdr:colOff>
      <xdr:row>0</xdr:row>
      <xdr:rowOff>450646</xdr:rowOff>
    </xdr:to>
    <xdr:pic>
      <xdr:nvPicPr>
        <xdr:cNvPr id="14" name="Image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45"/>
        <a:stretch>
          <a:fillRect/>
        </a:stretch>
      </xdr:blipFill>
      <xdr:spPr>
        <a:xfrm>
          <a:off x="460887" y="133146"/>
          <a:ext cx="2023254" cy="317500"/>
        </a:xfrm>
        <a:prstGeom prst="rect">
          <a:avLst/>
        </a:prstGeom>
      </xdr:spPr>
    </xdr:pic>
    <xdr:clientData/>
  </xdr:twoCellAnchor>
  <xdr:twoCellAnchor>
    <xdr:from>
      <xdr:col>0</xdr:col>
      <xdr:colOff>412505</xdr:colOff>
      <xdr:row>105</xdr:row>
      <xdr:rowOff>117104</xdr:rowOff>
    </xdr:from>
    <xdr:to>
      <xdr:col>1</xdr:col>
      <xdr:colOff>948260</xdr:colOff>
      <xdr:row>109</xdr:row>
      <xdr:rowOff>101702</xdr:rowOff>
    </xdr:to>
    <xdr:grpSp>
      <xdr:nvGrpSpPr>
        <xdr:cNvPr id="2" name="Groupe 1">
          <a:hlinkClick xmlns:r="http://schemas.openxmlformats.org/officeDocument/2006/relationships" r:id="rId46"/>
          <a:extLst>
            <a:ext uri="{FF2B5EF4-FFF2-40B4-BE49-F238E27FC236}">
              <a16:creationId xmlns:a16="http://schemas.microsoft.com/office/drawing/2014/main" id="{00000000-0008-0000-0E00-000002000000}"/>
            </a:ext>
          </a:extLst>
        </xdr:cNvPr>
        <xdr:cNvGrpSpPr/>
      </xdr:nvGrpSpPr>
      <xdr:grpSpPr>
        <a:xfrm>
          <a:off x="412505" y="21186404"/>
          <a:ext cx="1012005" cy="746598"/>
          <a:chOff x="2857853" y="5981525"/>
          <a:chExt cx="991038" cy="751391"/>
        </a:xfrm>
      </xdr:grpSpPr>
      <xdr:grpSp>
        <xdr:nvGrpSpPr>
          <xdr:cNvPr id="34" name="Group 257">
            <a:extLst>
              <a:ext uri="{FF2B5EF4-FFF2-40B4-BE49-F238E27FC236}">
                <a16:creationId xmlns:a16="http://schemas.microsoft.com/office/drawing/2014/main" id="{00000000-0008-0000-0E00-000022000000}"/>
              </a:ext>
            </a:extLst>
          </xdr:cNvPr>
          <xdr:cNvGrpSpPr/>
        </xdr:nvGrpSpPr>
        <xdr:grpSpPr>
          <a:xfrm>
            <a:off x="3099436" y="5981525"/>
            <a:ext cx="507872" cy="344900"/>
            <a:chOff x="4799013" y="3981451"/>
            <a:chExt cx="687388" cy="644525"/>
          </a:xfrm>
          <a:solidFill>
            <a:schemeClr val="accent4"/>
          </a:solidFill>
        </xdr:grpSpPr>
        <xdr:sp macro="" textlink="">
          <xdr:nvSpPr>
            <xdr:cNvPr id="40" name="Freeform 43">
              <a:extLst>
                <a:ext uri="{FF2B5EF4-FFF2-40B4-BE49-F238E27FC236}">
                  <a16:creationId xmlns:a16="http://schemas.microsoft.com/office/drawing/2014/main" id="{00000000-0008-0000-0E00-000028000000}"/>
                </a:ext>
              </a:extLst>
            </xdr:cNvPr>
            <xdr:cNvSpPr>
              <a:spLocks/>
            </xdr:cNvSpPr>
          </xdr:nvSpPr>
          <xdr:spPr bwMode="auto">
            <a:xfrm>
              <a:off x="4799013" y="3981451"/>
              <a:ext cx="403225" cy="382588"/>
            </a:xfrm>
            <a:custGeom>
              <a:avLst/>
              <a:gdLst>
                <a:gd name="T0" fmla="*/ 254 w 254"/>
                <a:gd name="T1" fmla="*/ 80 h 241"/>
                <a:gd name="T2" fmla="*/ 254 w 254"/>
                <a:gd name="T3" fmla="*/ 80 h 241"/>
                <a:gd name="T4" fmla="*/ 252 w 254"/>
                <a:gd name="T5" fmla="*/ 73 h 241"/>
                <a:gd name="T6" fmla="*/ 248 w 254"/>
                <a:gd name="T7" fmla="*/ 67 h 241"/>
                <a:gd name="T8" fmla="*/ 241 w 254"/>
                <a:gd name="T9" fmla="*/ 64 h 241"/>
                <a:gd name="T10" fmla="*/ 234 w 254"/>
                <a:gd name="T11" fmla="*/ 62 h 241"/>
                <a:gd name="T12" fmla="*/ 135 w 254"/>
                <a:gd name="T13" fmla="*/ 62 h 241"/>
                <a:gd name="T14" fmla="*/ 135 w 254"/>
                <a:gd name="T15" fmla="*/ 14 h 241"/>
                <a:gd name="T16" fmla="*/ 135 w 254"/>
                <a:gd name="T17" fmla="*/ 14 h 241"/>
                <a:gd name="T18" fmla="*/ 135 w 254"/>
                <a:gd name="T19" fmla="*/ 9 h 241"/>
                <a:gd name="T20" fmla="*/ 133 w 254"/>
                <a:gd name="T21" fmla="*/ 5 h 241"/>
                <a:gd name="T22" fmla="*/ 130 w 254"/>
                <a:gd name="T23" fmla="*/ 3 h 241"/>
                <a:gd name="T24" fmla="*/ 128 w 254"/>
                <a:gd name="T25" fmla="*/ 0 h 241"/>
                <a:gd name="T26" fmla="*/ 128 w 254"/>
                <a:gd name="T27" fmla="*/ 0 h 241"/>
                <a:gd name="T28" fmla="*/ 122 w 254"/>
                <a:gd name="T29" fmla="*/ 0 h 241"/>
                <a:gd name="T30" fmla="*/ 117 w 254"/>
                <a:gd name="T31" fmla="*/ 0 h 241"/>
                <a:gd name="T32" fmla="*/ 114 w 254"/>
                <a:gd name="T33" fmla="*/ 2 h 241"/>
                <a:gd name="T34" fmla="*/ 110 w 254"/>
                <a:gd name="T35" fmla="*/ 3 h 241"/>
                <a:gd name="T36" fmla="*/ 5 w 254"/>
                <a:gd name="T37" fmla="*/ 106 h 241"/>
                <a:gd name="T38" fmla="*/ 5 w 254"/>
                <a:gd name="T39" fmla="*/ 106 h 241"/>
                <a:gd name="T40" fmla="*/ 2 w 254"/>
                <a:gd name="T41" fmla="*/ 113 h 241"/>
                <a:gd name="T42" fmla="*/ 0 w 254"/>
                <a:gd name="T43" fmla="*/ 120 h 241"/>
                <a:gd name="T44" fmla="*/ 0 w 254"/>
                <a:gd name="T45" fmla="*/ 128 h 241"/>
                <a:gd name="T46" fmla="*/ 5 w 254"/>
                <a:gd name="T47" fmla="*/ 133 h 241"/>
                <a:gd name="T48" fmla="*/ 110 w 254"/>
                <a:gd name="T49" fmla="*/ 238 h 241"/>
                <a:gd name="T50" fmla="*/ 110 w 254"/>
                <a:gd name="T51" fmla="*/ 238 h 241"/>
                <a:gd name="T52" fmla="*/ 112 w 254"/>
                <a:gd name="T53" fmla="*/ 239 h 241"/>
                <a:gd name="T54" fmla="*/ 117 w 254"/>
                <a:gd name="T55" fmla="*/ 241 h 241"/>
                <a:gd name="T56" fmla="*/ 122 w 254"/>
                <a:gd name="T57" fmla="*/ 241 h 241"/>
                <a:gd name="T58" fmla="*/ 128 w 254"/>
                <a:gd name="T59" fmla="*/ 239 h 241"/>
                <a:gd name="T60" fmla="*/ 128 w 254"/>
                <a:gd name="T61" fmla="*/ 239 h 241"/>
                <a:gd name="T62" fmla="*/ 131 w 254"/>
                <a:gd name="T63" fmla="*/ 236 h 241"/>
                <a:gd name="T64" fmla="*/ 135 w 254"/>
                <a:gd name="T65" fmla="*/ 234 h 241"/>
                <a:gd name="T66" fmla="*/ 135 w 254"/>
                <a:gd name="T67" fmla="*/ 229 h 241"/>
                <a:gd name="T68" fmla="*/ 135 w 254"/>
                <a:gd name="T69" fmla="*/ 183 h 241"/>
                <a:gd name="T70" fmla="*/ 254 w 254"/>
                <a:gd name="T71" fmla="*/ 183 h 241"/>
                <a:gd name="T72" fmla="*/ 254 w 254"/>
                <a:gd name="T73" fmla="*/ 80 h 2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254" h="241">
                  <a:moveTo>
                    <a:pt x="254" y="80"/>
                  </a:moveTo>
                  <a:lnTo>
                    <a:pt x="254" y="80"/>
                  </a:lnTo>
                  <a:lnTo>
                    <a:pt x="252" y="73"/>
                  </a:lnTo>
                  <a:lnTo>
                    <a:pt x="248" y="67"/>
                  </a:lnTo>
                  <a:lnTo>
                    <a:pt x="241" y="64"/>
                  </a:lnTo>
                  <a:lnTo>
                    <a:pt x="234" y="62"/>
                  </a:lnTo>
                  <a:lnTo>
                    <a:pt x="135" y="62"/>
                  </a:lnTo>
                  <a:lnTo>
                    <a:pt x="135" y="14"/>
                  </a:lnTo>
                  <a:lnTo>
                    <a:pt x="135" y="14"/>
                  </a:lnTo>
                  <a:lnTo>
                    <a:pt x="135" y="9"/>
                  </a:lnTo>
                  <a:lnTo>
                    <a:pt x="133" y="5"/>
                  </a:lnTo>
                  <a:lnTo>
                    <a:pt x="130" y="3"/>
                  </a:lnTo>
                  <a:lnTo>
                    <a:pt x="128" y="0"/>
                  </a:lnTo>
                  <a:lnTo>
                    <a:pt x="128" y="0"/>
                  </a:lnTo>
                  <a:lnTo>
                    <a:pt x="122" y="0"/>
                  </a:lnTo>
                  <a:lnTo>
                    <a:pt x="117" y="0"/>
                  </a:lnTo>
                  <a:lnTo>
                    <a:pt x="114" y="2"/>
                  </a:lnTo>
                  <a:lnTo>
                    <a:pt x="110" y="3"/>
                  </a:lnTo>
                  <a:lnTo>
                    <a:pt x="5" y="106"/>
                  </a:lnTo>
                  <a:lnTo>
                    <a:pt x="5" y="106"/>
                  </a:lnTo>
                  <a:lnTo>
                    <a:pt x="2" y="113"/>
                  </a:lnTo>
                  <a:lnTo>
                    <a:pt x="0" y="120"/>
                  </a:lnTo>
                  <a:lnTo>
                    <a:pt x="0" y="128"/>
                  </a:lnTo>
                  <a:lnTo>
                    <a:pt x="5" y="133"/>
                  </a:lnTo>
                  <a:lnTo>
                    <a:pt x="110" y="238"/>
                  </a:lnTo>
                  <a:lnTo>
                    <a:pt x="110" y="238"/>
                  </a:lnTo>
                  <a:lnTo>
                    <a:pt x="112" y="239"/>
                  </a:lnTo>
                  <a:lnTo>
                    <a:pt x="117" y="241"/>
                  </a:lnTo>
                  <a:lnTo>
                    <a:pt x="122" y="241"/>
                  </a:lnTo>
                  <a:lnTo>
                    <a:pt x="128" y="239"/>
                  </a:lnTo>
                  <a:lnTo>
                    <a:pt x="128" y="239"/>
                  </a:lnTo>
                  <a:lnTo>
                    <a:pt x="131" y="236"/>
                  </a:lnTo>
                  <a:lnTo>
                    <a:pt x="135" y="234"/>
                  </a:lnTo>
                  <a:lnTo>
                    <a:pt x="135" y="229"/>
                  </a:lnTo>
                  <a:lnTo>
                    <a:pt x="135" y="183"/>
                  </a:lnTo>
                  <a:lnTo>
                    <a:pt x="254" y="183"/>
                  </a:lnTo>
                  <a:lnTo>
                    <a:pt x="254" y="8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p>
          </xdr:txBody>
        </xdr:sp>
        <xdr:sp macro="" textlink="">
          <xdr:nvSpPr>
            <xdr:cNvPr id="41" name="Freeform 44">
              <a:extLst>
                <a:ext uri="{FF2B5EF4-FFF2-40B4-BE49-F238E27FC236}">
                  <a16:creationId xmlns:a16="http://schemas.microsoft.com/office/drawing/2014/main" id="{00000000-0008-0000-0E00-000029000000}"/>
                </a:ext>
              </a:extLst>
            </xdr:cNvPr>
            <xdr:cNvSpPr>
              <a:spLocks/>
            </xdr:cNvSpPr>
          </xdr:nvSpPr>
          <xdr:spPr bwMode="auto">
            <a:xfrm>
              <a:off x="5083176" y="4243388"/>
              <a:ext cx="403225" cy="382588"/>
            </a:xfrm>
            <a:custGeom>
              <a:avLst/>
              <a:gdLst>
                <a:gd name="T0" fmla="*/ 0 w 254"/>
                <a:gd name="T1" fmla="*/ 161 h 241"/>
                <a:gd name="T2" fmla="*/ 0 w 254"/>
                <a:gd name="T3" fmla="*/ 161 h 241"/>
                <a:gd name="T4" fmla="*/ 2 w 254"/>
                <a:gd name="T5" fmla="*/ 168 h 241"/>
                <a:gd name="T6" fmla="*/ 6 w 254"/>
                <a:gd name="T7" fmla="*/ 174 h 241"/>
                <a:gd name="T8" fmla="*/ 13 w 254"/>
                <a:gd name="T9" fmla="*/ 177 h 241"/>
                <a:gd name="T10" fmla="*/ 20 w 254"/>
                <a:gd name="T11" fmla="*/ 179 h 241"/>
                <a:gd name="T12" fmla="*/ 119 w 254"/>
                <a:gd name="T13" fmla="*/ 179 h 241"/>
                <a:gd name="T14" fmla="*/ 119 w 254"/>
                <a:gd name="T15" fmla="*/ 227 h 241"/>
                <a:gd name="T16" fmla="*/ 119 w 254"/>
                <a:gd name="T17" fmla="*/ 227 h 241"/>
                <a:gd name="T18" fmla="*/ 119 w 254"/>
                <a:gd name="T19" fmla="*/ 232 h 241"/>
                <a:gd name="T20" fmla="*/ 121 w 254"/>
                <a:gd name="T21" fmla="*/ 236 h 241"/>
                <a:gd name="T22" fmla="*/ 125 w 254"/>
                <a:gd name="T23" fmla="*/ 238 h 241"/>
                <a:gd name="T24" fmla="*/ 128 w 254"/>
                <a:gd name="T25" fmla="*/ 241 h 241"/>
                <a:gd name="T26" fmla="*/ 128 w 254"/>
                <a:gd name="T27" fmla="*/ 241 h 241"/>
                <a:gd name="T28" fmla="*/ 132 w 254"/>
                <a:gd name="T29" fmla="*/ 241 h 241"/>
                <a:gd name="T30" fmla="*/ 137 w 254"/>
                <a:gd name="T31" fmla="*/ 241 h 241"/>
                <a:gd name="T32" fmla="*/ 142 w 254"/>
                <a:gd name="T33" fmla="*/ 239 h 241"/>
                <a:gd name="T34" fmla="*/ 146 w 254"/>
                <a:gd name="T35" fmla="*/ 238 h 241"/>
                <a:gd name="T36" fmla="*/ 249 w 254"/>
                <a:gd name="T37" fmla="*/ 135 h 241"/>
                <a:gd name="T38" fmla="*/ 249 w 254"/>
                <a:gd name="T39" fmla="*/ 135 h 241"/>
                <a:gd name="T40" fmla="*/ 254 w 254"/>
                <a:gd name="T41" fmla="*/ 128 h 241"/>
                <a:gd name="T42" fmla="*/ 254 w 254"/>
                <a:gd name="T43" fmla="*/ 121 h 241"/>
                <a:gd name="T44" fmla="*/ 254 w 254"/>
                <a:gd name="T45" fmla="*/ 113 h 241"/>
                <a:gd name="T46" fmla="*/ 249 w 254"/>
                <a:gd name="T47" fmla="*/ 108 h 241"/>
                <a:gd name="T48" fmla="*/ 146 w 254"/>
                <a:gd name="T49" fmla="*/ 3 h 241"/>
                <a:gd name="T50" fmla="*/ 146 w 254"/>
                <a:gd name="T51" fmla="*/ 3 h 241"/>
                <a:gd name="T52" fmla="*/ 142 w 254"/>
                <a:gd name="T53" fmla="*/ 2 h 241"/>
                <a:gd name="T54" fmla="*/ 137 w 254"/>
                <a:gd name="T55" fmla="*/ 0 h 241"/>
                <a:gd name="T56" fmla="*/ 132 w 254"/>
                <a:gd name="T57" fmla="*/ 0 h 241"/>
                <a:gd name="T58" fmla="*/ 126 w 254"/>
                <a:gd name="T59" fmla="*/ 2 h 241"/>
                <a:gd name="T60" fmla="*/ 126 w 254"/>
                <a:gd name="T61" fmla="*/ 2 h 241"/>
                <a:gd name="T62" fmla="*/ 123 w 254"/>
                <a:gd name="T63" fmla="*/ 5 h 241"/>
                <a:gd name="T64" fmla="*/ 121 w 254"/>
                <a:gd name="T65" fmla="*/ 7 h 241"/>
                <a:gd name="T66" fmla="*/ 119 w 254"/>
                <a:gd name="T67" fmla="*/ 12 h 241"/>
                <a:gd name="T68" fmla="*/ 119 w 254"/>
                <a:gd name="T69" fmla="*/ 58 h 241"/>
                <a:gd name="T70" fmla="*/ 0 w 254"/>
                <a:gd name="T71" fmla="*/ 58 h 241"/>
                <a:gd name="T72" fmla="*/ 0 w 254"/>
                <a:gd name="T73" fmla="*/ 161 h 2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254" h="241">
                  <a:moveTo>
                    <a:pt x="0" y="161"/>
                  </a:moveTo>
                  <a:lnTo>
                    <a:pt x="0" y="161"/>
                  </a:lnTo>
                  <a:lnTo>
                    <a:pt x="2" y="168"/>
                  </a:lnTo>
                  <a:lnTo>
                    <a:pt x="6" y="174"/>
                  </a:lnTo>
                  <a:lnTo>
                    <a:pt x="13" y="177"/>
                  </a:lnTo>
                  <a:lnTo>
                    <a:pt x="20" y="179"/>
                  </a:lnTo>
                  <a:lnTo>
                    <a:pt x="119" y="179"/>
                  </a:lnTo>
                  <a:lnTo>
                    <a:pt x="119" y="227"/>
                  </a:lnTo>
                  <a:lnTo>
                    <a:pt x="119" y="227"/>
                  </a:lnTo>
                  <a:lnTo>
                    <a:pt x="119" y="232"/>
                  </a:lnTo>
                  <a:lnTo>
                    <a:pt x="121" y="236"/>
                  </a:lnTo>
                  <a:lnTo>
                    <a:pt x="125" y="238"/>
                  </a:lnTo>
                  <a:lnTo>
                    <a:pt x="128" y="241"/>
                  </a:lnTo>
                  <a:lnTo>
                    <a:pt x="128" y="241"/>
                  </a:lnTo>
                  <a:lnTo>
                    <a:pt x="132" y="241"/>
                  </a:lnTo>
                  <a:lnTo>
                    <a:pt x="137" y="241"/>
                  </a:lnTo>
                  <a:lnTo>
                    <a:pt x="142" y="239"/>
                  </a:lnTo>
                  <a:lnTo>
                    <a:pt x="146" y="238"/>
                  </a:lnTo>
                  <a:lnTo>
                    <a:pt x="249" y="135"/>
                  </a:lnTo>
                  <a:lnTo>
                    <a:pt x="249" y="135"/>
                  </a:lnTo>
                  <a:lnTo>
                    <a:pt x="254" y="128"/>
                  </a:lnTo>
                  <a:lnTo>
                    <a:pt x="254" y="121"/>
                  </a:lnTo>
                  <a:lnTo>
                    <a:pt x="254" y="113"/>
                  </a:lnTo>
                  <a:lnTo>
                    <a:pt x="249" y="108"/>
                  </a:lnTo>
                  <a:lnTo>
                    <a:pt x="146" y="3"/>
                  </a:lnTo>
                  <a:lnTo>
                    <a:pt x="146" y="3"/>
                  </a:lnTo>
                  <a:lnTo>
                    <a:pt x="142" y="2"/>
                  </a:lnTo>
                  <a:lnTo>
                    <a:pt x="137" y="0"/>
                  </a:lnTo>
                  <a:lnTo>
                    <a:pt x="132" y="0"/>
                  </a:lnTo>
                  <a:lnTo>
                    <a:pt x="126" y="2"/>
                  </a:lnTo>
                  <a:lnTo>
                    <a:pt x="126" y="2"/>
                  </a:lnTo>
                  <a:lnTo>
                    <a:pt x="123" y="5"/>
                  </a:lnTo>
                  <a:lnTo>
                    <a:pt x="121" y="7"/>
                  </a:lnTo>
                  <a:lnTo>
                    <a:pt x="119" y="12"/>
                  </a:lnTo>
                  <a:lnTo>
                    <a:pt x="119" y="58"/>
                  </a:lnTo>
                  <a:lnTo>
                    <a:pt x="0" y="58"/>
                  </a:lnTo>
                  <a:lnTo>
                    <a:pt x="0" y="161"/>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p>
          </xdr:txBody>
        </xdr:sp>
      </xdr:grpSp>
      <xdr:sp macro="" textlink="">
        <xdr:nvSpPr>
          <xdr:cNvPr id="39" name="Rectangle 38">
            <a:extLst>
              <a:ext uri="{FF2B5EF4-FFF2-40B4-BE49-F238E27FC236}">
                <a16:creationId xmlns:a16="http://schemas.microsoft.com/office/drawing/2014/main" id="{00000000-0008-0000-0E00-000027000000}"/>
              </a:ext>
            </a:extLst>
          </xdr:cNvPr>
          <xdr:cNvSpPr/>
        </xdr:nvSpPr>
        <xdr:spPr>
          <a:xfrm>
            <a:off x="2857853" y="6301789"/>
            <a:ext cx="991038" cy="4311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accent4"/>
                </a:solidFill>
              </a:rPr>
              <a:t>W2W</a:t>
            </a:r>
          </a:p>
        </xdr:txBody>
      </xdr:sp>
    </xdr:grpSp>
    <xdr:clientData/>
  </xdr:twoCellAnchor>
  <xdr:twoCellAnchor>
    <xdr:from>
      <xdr:col>0</xdr:col>
      <xdr:colOff>323492</xdr:colOff>
      <xdr:row>118</xdr:row>
      <xdr:rowOff>95848</xdr:rowOff>
    </xdr:from>
    <xdr:to>
      <xdr:col>1</xdr:col>
      <xdr:colOff>1306159</xdr:colOff>
      <xdr:row>122</xdr:row>
      <xdr:rowOff>78408</xdr:rowOff>
    </xdr:to>
    <xdr:grpSp>
      <xdr:nvGrpSpPr>
        <xdr:cNvPr id="44" name="Groupe 43">
          <a:hlinkClick xmlns:r="http://schemas.openxmlformats.org/officeDocument/2006/relationships" r:id="rId47"/>
          <a:extLst>
            <a:ext uri="{FF2B5EF4-FFF2-40B4-BE49-F238E27FC236}">
              <a16:creationId xmlns:a16="http://schemas.microsoft.com/office/drawing/2014/main" id="{00000000-0008-0000-0E00-00002C000000}"/>
            </a:ext>
          </a:extLst>
        </xdr:cNvPr>
        <xdr:cNvGrpSpPr/>
      </xdr:nvGrpSpPr>
      <xdr:grpSpPr>
        <a:xfrm>
          <a:off x="323492" y="23641648"/>
          <a:ext cx="1458917" cy="744560"/>
          <a:chOff x="4002668" y="5975706"/>
          <a:chExt cx="1437950" cy="749352"/>
        </a:xfrm>
      </xdr:grpSpPr>
      <xdr:sp macro="" textlink="">
        <xdr:nvSpPr>
          <xdr:cNvPr id="45" name="Rectangle 44">
            <a:extLst>
              <a:ext uri="{FF2B5EF4-FFF2-40B4-BE49-F238E27FC236}">
                <a16:creationId xmlns:a16="http://schemas.microsoft.com/office/drawing/2014/main" id="{00000000-0008-0000-0E00-00002D000000}"/>
              </a:ext>
            </a:extLst>
          </xdr:cNvPr>
          <xdr:cNvSpPr/>
        </xdr:nvSpPr>
        <xdr:spPr>
          <a:xfrm>
            <a:off x="4002668" y="6270718"/>
            <a:ext cx="1437950" cy="4543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accent4"/>
                </a:solidFill>
              </a:rPr>
              <a:t>Cash</a:t>
            </a:r>
            <a:r>
              <a:rPr lang="fr-FR" sz="1400" b="1" baseline="0">
                <a:solidFill>
                  <a:schemeClr val="accent4"/>
                </a:solidFill>
              </a:rPr>
              <a:t> in</a:t>
            </a:r>
            <a:endParaRPr lang="fr-FR" sz="1400" b="1">
              <a:solidFill>
                <a:schemeClr val="accent4"/>
              </a:solidFill>
            </a:endParaRPr>
          </a:p>
        </xdr:txBody>
      </xdr:sp>
      <xdr:sp macro="" textlink="">
        <xdr:nvSpPr>
          <xdr:cNvPr id="46" name="Freeform 5">
            <a:extLst>
              <a:ext uri="{FF2B5EF4-FFF2-40B4-BE49-F238E27FC236}">
                <a16:creationId xmlns:a16="http://schemas.microsoft.com/office/drawing/2014/main" id="{00000000-0008-0000-0E00-00002E000000}"/>
              </a:ext>
            </a:extLst>
          </xdr:cNvPr>
          <xdr:cNvSpPr>
            <a:spLocks noEditPoints="1"/>
          </xdr:cNvSpPr>
        </xdr:nvSpPr>
        <xdr:spPr bwMode="auto">
          <a:xfrm>
            <a:off x="4308121" y="5975706"/>
            <a:ext cx="861814" cy="253008"/>
          </a:xfrm>
          <a:custGeom>
            <a:avLst/>
            <a:gdLst>
              <a:gd name="T0" fmla="*/ 336 w 620"/>
              <a:gd name="T1" fmla="*/ 135 h 260"/>
              <a:gd name="T2" fmla="*/ 307 w 620"/>
              <a:gd name="T3" fmla="*/ 126 h 260"/>
              <a:gd name="T4" fmla="*/ 294 w 620"/>
              <a:gd name="T5" fmla="*/ 123 h 260"/>
              <a:gd name="T6" fmla="*/ 285 w 620"/>
              <a:gd name="T7" fmla="*/ 107 h 260"/>
              <a:gd name="T8" fmla="*/ 186 w 620"/>
              <a:gd name="T9" fmla="*/ 96 h 260"/>
              <a:gd name="T10" fmla="*/ 214 w 620"/>
              <a:gd name="T11" fmla="*/ 121 h 260"/>
              <a:gd name="T12" fmla="*/ 225 w 620"/>
              <a:gd name="T13" fmla="*/ 165 h 260"/>
              <a:gd name="T14" fmla="*/ 218 w 620"/>
              <a:gd name="T15" fmla="*/ 200 h 260"/>
              <a:gd name="T16" fmla="*/ 194 w 620"/>
              <a:gd name="T17" fmla="*/ 231 h 260"/>
              <a:gd name="T18" fmla="*/ 284 w 620"/>
              <a:gd name="T19" fmla="*/ 227 h 260"/>
              <a:gd name="T20" fmla="*/ 298 w 620"/>
              <a:gd name="T21" fmla="*/ 220 h 260"/>
              <a:gd name="T22" fmla="*/ 0 w 620"/>
              <a:gd name="T23" fmla="*/ 260 h 260"/>
              <a:gd name="T24" fmla="*/ 141 w 620"/>
              <a:gd name="T25" fmla="*/ 101 h 260"/>
              <a:gd name="T26" fmla="*/ 117 w 620"/>
              <a:gd name="T27" fmla="*/ 132 h 260"/>
              <a:gd name="T28" fmla="*/ 110 w 620"/>
              <a:gd name="T29" fmla="*/ 165 h 260"/>
              <a:gd name="T30" fmla="*/ 122 w 620"/>
              <a:gd name="T31" fmla="*/ 209 h 260"/>
              <a:gd name="T32" fmla="*/ 149 w 620"/>
              <a:gd name="T33" fmla="*/ 234 h 260"/>
              <a:gd name="T34" fmla="*/ 51 w 620"/>
              <a:gd name="T35" fmla="*/ 223 h 260"/>
              <a:gd name="T36" fmla="*/ 41 w 620"/>
              <a:gd name="T37" fmla="*/ 209 h 260"/>
              <a:gd name="T38" fmla="*/ 22 w 620"/>
              <a:gd name="T39" fmla="*/ 204 h 260"/>
              <a:gd name="T40" fmla="*/ 28 w 620"/>
              <a:gd name="T41" fmla="*/ 126 h 260"/>
              <a:gd name="T42" fmla="*/ 45 w 620"/>
              <a:gd name="T43" fmla="*/ 119 h 260"/>
              <a:gd name="T44" fmla="*/ 51 w 620"/>
              <a:gd name="T45" fmla="*/ 103 h 260"/>
              <a:gd name="T46" fmla="*/ 227 w 620"/>
              <a:gd name="T47" fmla="*/ 62 h 260"/>
              <a:gd name="T48" fmla="*/ 250 w 620"/>
              <a:gd name="T49" fmla="*/ 36 h 260"/>
              <a:gd name="T50" fmla="*/ 279 w 620"/>
              <a:gd name="T51" fmla="*/ 20 h 260"/>
              <a:gd name="T52" fmla="*/ 340 w 620"/>
              <a:gd name="T53" fmla="*/ 3 h 260"/>
              <a:gd name="T54" fmla="*/ 362 w 620"/>
              <a:gd name="T55" fmla="*/ 0 h 260"/>
              <a:gd name="T56" fmla="*/ 392 w 620"/>
              <a:gd name="T57" fmla="*/ 9 h 260"/>
              <a:gd name="T58" fmla="*/ 505 w 620"/>
              <a:gd name="T59" fmla="*/ 52 h 260"/>
              <a:gd name="T60" fmla="*/ 449 w 620"/>
              <a:gd name="T61" fmla="*/ 197 h 260"/>
              <a:gd name="T62" fmla="*/ 347 w 620"/>
              <a:gd name="T63" fmla="*/ 209 h 260"/>
              <a:gd name="T64" fmla="*/ 289 w 620"/>
              <a:gd name="T65" fmla="*/ 211 h 260"/>
              <a:gd name="T66" fmla="*/ 263 w 620"/>
              <a:gd name="T67" fmla="*/ 201 h 260"/>
              <a:gd name="T68" fmla="*/ 259 w 620"/>
              <a:gd name="T69" fmla="*/ 187 h 260"/>
              <a:gd name="T70" fmla="*/ 273 w 620"/>
              <a:gd name="T71" fmla="*/ 160 h 260"/>
              <a:gd name="T72" fmla="*/ 304 w 620"/>
              <a:gd name="T73" fmla="*/ 153 h 260"/>
              <a:gd name="T74" fmla="*/ 358 w 620"/>
              <a:gd name="T75" fmla="*/ 138 h 260"/>
              <a:gd name="T76" fmla="*/ 366 w 620"/>
              <a:gd name="T77" fmla="*/ 132 h 260"/>
              <a:gd name="T78" fmla="*/ 366 w 620"/>
              <a:gd name="T79" fmla="*/ 114 h 260"/>
              <a:gd name="T80" fmla="*/ 354 w 620"/>
              <a:gd name="T81" fmla="*/ 90 h 260"/>
              <a:gd name="T82" fmla="*/ 344 w 620"/>
              <a:gd name="T83" fmla="*/ 62 h 260"/>
              <a:gd name="T84" fmla="*/ 615 w 620"/>
              <a:gd name="T85" fmla="*/ 39 h 260"/>
              <a:gd name="T86" fmla="*/ 620 w 620"/>
              <a:gd name="T87" fmla="*/ 43 h 260"/>
              <a:gd name="T88" fmla="*/ 620 w 620"/>
              <a:gd name="T89" fmla="*/ 219 h 260"/>
              <a:gd name="T90" fmla="*/ 523 w 620"/>
              <a:gd name="T91" fmla="*/ 223 h 260"/>
              <a:gd name="T92" fmla="*/ 518 w 620"/>
              <a:gd name="T93" fmla="*/ 219 h 260"/>
              <a:gd name="T94" fmla="*/ 518 w 620"/>
              <a:gd name="T95" fmla="*/ 43 h 260"/>
              <a:gd name="T96" fmla="*/ 523 w 620"/>
              <a:gd name="T97" fmla="*/ 39 h 26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620" h="260">
                <a:moveTo>
                  <a:pt x="0" y="260"/>
                </a:moveTo>
                <a:lnTo>
                  <a:pt x="0" y="70"/>
                </a:lnTo>
                <a:lnTo>
                  <a:pt x="336" y="70"/>
                </a:lnTo>
                <a:lnTo>
                  <a:pt x="336" y="135"/>
                </a:lnTo>
                <a:lnTo>
                  <a:pt x="336" y="135"/>
                </a:lnTo>
                <a:lnTo>
                  <a:pt x="313" y="141"/>
                </a:lnTo>
                <a:lnTo>
                  <a:pt x="313" y="126"/>
                </a:lnTo>
                <a:lnTo>
                  <a:pt x="307" y="126"/>
                </a:lnTo>
                <a:lnTo>
                  <a:pt x="307" y="126"/>
                </a:lnTo>
                <a:lnTo>
                  <a:pt x="302" y="125"/>
                </a:lnTo>
                <a:lnTo>
                  <a:pt x="298" y="124"/>
                </a:lnTo>
                <a:lnTo>
                  <a:pt x="294" y="123"/>
                </a:lnTo>
                <a:lnTo>
                  <a:pt x="290" y="119"/>
                </a:lnTo>
                <a:lnTo>
                  <a:pt x="288" y="116"/>
                </a:lnTo>
                <a:lnTo>
                  <a:pt x="286" y="112"/>
                </a:lnTo>
                <a:lnTo>
                  <a:pt x="285" y="107"/>
                </a:lnTo>
                <a:lnTo>
                  <a:pt x="284" y="103"/>
                </a:lnTo>
                <a:lnTo>
                  <a:pt x="284" y="96"/>
                </a:lnTo>
                <a:lnTo>
                  <a:pt x="186" y="96"/>
                </a:lnTo>
                <a:lnTo>
                  <a:pt x="186" y="96"/>
                </a:lnTo>
                <a:lnTo>
                  <a:pt x="194" y="101"/>
                </a:lnTo>
                <a:lnTo>
                  <a:pt x="201" y="106"/>
                </a:lnTo>
                <a:lnTo>
                  <a:pt x="208" y="114"/>
                </a:lnTo>
                <a:lnTo>
                  <a:pt x="214" y="121"/>
                </a:lnTo>
                <a:lnTo>
                  <a:pt x="218" y="132"/>
                </a:lnTo>
                <a:lnTo>
                  <a:pt x="222" y="142"/>
                </a:lnTo>
                <a:lnTo>
                  <a:pt x="223" y="153"/>
                </a:lnTo>
                <a:lnTo>
                  <a:pt x="225" y="165"/>
                </a:lnTo>
                <a:lnTo>
                  <a:pt x="225" y="165"/>
                </a:lnTo>
                <a:lnTo>
                  <a:pt x="223" y="178"/>
                </a:lnTo>
                <a:lnTo>
                  <a:pt x="222" y="188"/>
                </a:lnTo>
                <a:lnTo>
                  <a:pt x="218" y="200"/>
                </a:lnTo>
                <a:lnTo>
                  <a:pt x="214" y="209"/>
                </a:lnTo>
                <a:lnTo>
                  <a:pt x="208" y="216"/>
                </a:lnTo>
                <a:lnTo>
                  <a:pt x="201" y="224"/>
                </a:lnTo>
                <a:lnTo>
                  <a:pt x="194" y="231"/>
                </a:lnTo>
                <a:lnTo>
                  <a:pt x="186" y="234"/>
                </a:lnTo>
                <a:lnTo>
                  <a:pt x="284" y="234"/>
                </a:lnTo>
                <a:lnTo>
                  <a:pt x="284" y="234"/>
                </a:lnTo>
                <a:lnTo>
                  <a:pt x="284" y="227"/>
                </a:lnTo>
                <a:lnTo>
                  <a:pt x="286" y="220"/>
                </a:lnTo>
                <a:lnTo>
                  <a:pt x="286" y="220"/>
                </a:lnTo>
                <a:lnTo>
                  <a:pt x="298" y="220"/>
                </a:lnTo>
                <a:lnTo>
                  <a:pt x="298" y="220"/>
                </a:lnTo>
                <a:lnTo>
                  <a:pt x="316" y="219"/>
                </a:lnTo>
                <a:lnTo>
                  <a:pt x="336" y="218"/>
                </a:lnTo>
                <a:lnTo>
                  <a:pt x="336" y="260"/>
                </a:lnTo>
                <a:lnTo>
                  <a:pt x="0" y="260"/>
                </a:lnTo>
                <a:lnTo>
                  <a:pt x="0" y="260"/>
                </a:lnTo>
                <a:close/>
                <a:moveTo>
                  <a:pt x="149" y="96"/>
                </a:moveTo>
                <a:lnTo>
                  <a:pt x="149" y="96"/>
                </a:lnTo>
                <a:lnTo>
                  <a:pt x="141" y="101"/>
                </a:lnTo>
                <a:lnTo>
                  <a:pt x="133" y="106"/>
                </a:lnTo>
                <a:lnTo>
                  <a:pt x="127" y="114"/>
                </a:lnTo>
                <a:lnTo>
                  <a:pt x="122" y="121"/>
                </a:lnTo>
                <a:lnTo>
                  <a:pt x="117" y="132"/>
                </a:lnTo>
                <a:lnTo>
                  <a:pt x="114" y="142"/>
                </a:lnTo>
                <a:lnTo>
                  <a:pt x="111" y="153"/>
                </a:lnTo>
                <a:lnTo>
                  <a:pt x="110" y="165"/>
                </a:lnTo>
                <a:lnTo>
                  <a:pt x="110" y="165"/>
                </a:lnTo>
                <a:lnTo>
                  <a:pt x="111" y="178"/>
                </a:lnTo>
                <a:lnTo>
                  <a:pt x="114" y="188"/>
                </a:lnTo>
                <a:lnTo>
                  <a:pt x="117" y="200"/>
                </a:lnTo>
                <a:lnTo>
                  <a:pt x="122" y="209"/>
                </a:lnTo>
                <a:lnTo>
                  <a:pt x="127" y="216"/>
                </a:lnTo>
                <a:lnTo>
                  <a:pt x="133" y="224"/>
                </a:lnTo>
                <a:lnTo>
                  <a:pt x="141" y="231"/>
                </a:lnTo>
                <a:lnTo>
                  <a:pt x="149" y="234"/>
                </a:lnTo>
                <a:lnTo>
                  <a:pt x="51" y="234"/>
                </a:lnTo>
                <a:lnTo>
                  <a:pt x="51" y="228"/>
                </a:lnTo>
                <a:lnTo>
                  <a:pt x="51" y="228"/>
                </a:lnTo>
                <a:lnTo>
                  <a:pt x="51" y="223"/>
                </a:lnTo>
                <a:lnTo>
                  <a:pt x="50" y="218"/>
                </a:lnTo>
                <a:lnTo>
                  <a:pt x="47" y="214"/>
                </a:lnTo>
                <a:lnTo>
                  <a:pt x="45" y="211"/>
                </a:lnTo>
                <a:lnTo>
                  <a:pt x="41" y="209"/>
                </a:lnTo>
                <a:lnTo>
                  <a:pt x="37" y="206"/>
                </a:lnTo>
                <a:lnTo>
                  <a:pt x="33" y="205"/>
                </a:lnTo>
                <a:lnTo>
                  <a:pt x="28" y="204"/>
                </a:lnTo>
                <a:lnTo>
                  <a:pt x="22" y="204"/>
                </a:lnTo>
                <a:lnTo>
                  <a:pt x="22" y="204"/>
                </a:lnTo>
                <a:lnTo>
                  <a:pt x="22" y="126"/>
                </a:lnTo>
                <a:lnTo>
                  <a:pt x="28" y="126"/>
                </a:lnTo>
                <a:lnTo>
                  <a:pt x="28" y="126"/>
                </a:lnTo>
                <a:lnTo>
                  <a:pt x="33" y="125"/>
                </a:lnTo>
                <a:lnTo>
                  <a:pt x="37" y="124"/>
                </a:lnTo>
                <a:lnTo>
                  <a:pt x="41" y="123"/>
                </a:lnTo>
                <a:lnTo>
                  <a:pt x="45" y="119"/>
                </a:lnTo>
                <a:lnTo>
                  <a:pt x="47" y="116"/>
                </a:lnTo>
                <a:lnTo>
                  <a:pt x="50" y="112"/>
                </a:lnTo>
                <a:lnTo>
                  <a:pt x="51" y="107"/>
                </a:lnTo>
                <a:lnTo>
                  <a:pt x="51" y="103"/>
                </a:lnTo>
                <a:lnTo>
                  <a:pt x="51" y="96"/>
                </a:lnTo>
                <a:lnTo>
                  <a:pt x="149" y="96"/>
                </a:lnTo>
                <a:lnTo>
                  <a:pt x="149" y="96"/>
                </a:lnTo>
                <a:close/>
                <a:moveTo>
                  <a:pt x="227" y="62"/>
                </a:moveTo>
                <a:lnTo>
                  <a:pt x="227" y="62"/>
                </a:lnTo>
                <a:lnTo>
                  <a:pt x="243" y="45"/>
                </a:lnTo>
                <a:lnTo>
                  <a:pt x="243" y="45"/>
                </a:lnTo>
                <a:lnTo>
                  <a:pt x="250" y="36"/>
                </a:lnTo>
                <a:lnTo>
                  <a:pt x="258" y="30"/>
                </a:lnTo>
                <a:lnTo>
                  <a:pt x="267" y="24"/>
                </a:lnTo>
                <a:lnTo>
                  <a:pt x="279" y="20"/>
                </a:lnTo>
                <a:lnTo>
                  <a:pt x="279" y="20"/>
                </a:lnTo>
                <a:lnTo>
                  <a:pt x="304" y="12"/>
                </a:lnTo>
                <a:lnTo>
                  <a:pt x="329" y="7"/>
                </a:lnTo>
                <a:lnTo>
                  <a:pt x="329" y="7"/>
                </a:lnTo>
                <a:lnTo>
                  <a:pt x="340" y="3"/>
                </a:lnTo>
                <a:lnTo>
                  <a:pt x="340" y="3"/>
                </a:lnTo>
                <a:lnTo>
                  <a:pt x="348" y="2"/>
                </a:lnTo>
                <a:lnTo>
                  <a:pt x="354" y="0"/>
                </a:lnTo>
                <a:lnTo>
                  <a:pt x="362" y="0"/>
                </a:lnTo>
                <a:lnTo>
                  <a:pt x="371" y="2"/>
                </a:lnTo>
                <a:lnTo>
                  <a:pt x="371" y="2"/>
                </a:lnTo>
                <a:lnTo>
                  <a:pt x="380" y="6"/>
                </a:lnTo>
                <a:lnTo>
                  <a:pt x="392" y="9"/>
                </a:lnTo>
                <a:lnTo>
                  <a:pt x="471" y="40"/>
                </a:lnTo>
                <a:lnTo>
                  <a:pt x="471" y="40"/>
                </a:lnTo>
                <a:lnTo>
                  <a:pt x="489" y="47"/>
                </a:lnTo>
                <a:lnTo>
                  <a:pt x="505" y="52"/>
                </a:lnTo>
                <a:lnTo>
                  <a:pt x="505" y="184"/>
                </a:lnTo>
                <a:lnTo>
                  <a:pt x="505" y="184"/>
                </a:lnTo>
                <a:lnTo>
                  <a:pt x="480" y="191"/>
                </a:lnTo>
                <a:lnTo>
                  <a:pt x="449" y="197"/>
                </a:lnTo>
                <a:lnTo>
                  <a:pt x="419" y="204"/>
                </a:lnTo>
                <a:lnTo>
                  <a:pt x="395" y="206"/>
                </a:lnTo>
                <a:lnTo>
                  <a:pt x="395" y="206"/>
                </a:lnTo>
                <a:lnTo>
                  <a:pt x="347" y="209"/>
                </a:lnTo>
                <a:lnTo>
                  <a:pt x="316" y="210"/>
                </a:lnTo>
                <a:lnTo>
                  <a:pt x="316" y="210"/>
                </a:lnTo>
                <a:lnTo>
                  <a:pt x="298" y="211"/>
                </a:lnTo>
                <a:lnTo>
                  <a:pt x="289" y="211"/>
                </a:lnTo>
                <a:lnTo>
                  <a:pt x="280" y="210"/>
                </a:lnTo>
                <a:lnTo>
                  <a:pt x="272" y="209"/>
                </a:lnTo>
                <a:lnTo>
                  <a:pt x="266" y="204"/>
                </a:lnTo>
                <a:lnTo>
                  <a:pt x="263" y="201"/>
                </a:lnTo>
                <a:lnTo>
                  <a:pt x="261" y="197"/>
                </a:lnTo>
                <a:lnTo>
                  <a:pt x="259" y="192"/>
                </a:lnTo>
                <a:lnTo>
                  <a:pt x="259" y="187"/>
                </a:lnTo>
                <a:lnTo>
                  <a:pt x="259" y="187"/>
                </a:lnTo>
                <a:lnTo>
                  <a:pt x="259" y="178"/>
                </a:lnTo>
                <a:lnTo>
                  <a:pt x="262" y="170"/>
                </a:lnTo>
                <a:lnTo>
                  <a:pt x="267" y="165"/>
                </a:lnTo>
                <a:lnTo>
                  <a:pt x="273" y="160"/>
                </a:lnTo>
                <a:lnTo>
                  <a:pt x="281" y="157"/>
                </a:lnTo>
                <a:lnTo>
                  <a:pt x="289" y="155"/>
                </a:lnTo>
                <a:lnTo>
                  <a:pt x="304" y="153"/>
                </a:lnTo>
                <a:lnTo>
                  <a:pt x="304" y="153"/>
                </a:lnTo>
                <a:lnTo>
                  <a:pt x="342" y="143"/>
                </a:lnTo>
                <a:lnTo>
                  <a:pt x="342" y="143"/>
                </a:lnTo>
                <a:lnTo>
                  <a:pt x="358" y="138"/>
                </a:lnTo>
                <a:lnTo>
                  <a:pt x="358" y="138"/>
                </a:lnTo>
                <a:lnTo>
                  <a:pt x="363" y="135"/>
                </a:lnTo>
                <a:lnTo>
                  <a:pt x="365" y="134"/>
                </a:lnTo>
                <a:lnTo>
                  <a:pt x="366" y="132"/>
                </a:lnTo>
                <a:lnTo>
                  <a:pt x="366" y="132"/>
                </a:lnTo>
                <a:lnTo>
                  <a:pt x="366" y="128"/>
                </a:lnTo>
                <a:lnTo>
                  <a:pt x="367" y="123"/>
                </a:lnTo>
                <a:lnTo>
                  <a:pt x="367" y="123"/>
                </a:lnTo>
                <a:lnTo>
                  <a:pt x="366" y="114"/>
                </a:lnTo>
                <a:lnTo>
                  <a:pt x="363" y="105"/>
                </a:lnTo>
                <a:lnTo>
                  <a:pt x="361" y="97"/>
                </a:lnTo>
                <a:lnTo>
                  <a:pt x="354" y="90"/>
                </a:lnTo>
                <a:lnTo>
                  <a:pt x="354" y="90"/>
                </a:lnTo>
                <a:lnTo>
                  <a:pt x="347" y="84"/>
                </a:lnTo>
                <a:lnTo>
                  <a:pt x="347" y="84"/>
                </a:lnTo>
                <a:lnTo>
                  <a:pt x="344" y="84"/>
                </a:lnTo>
                <a:lnTo>
                  <a:pt x="344" y="62"/>
                </a:lnTo>
                <a:lnTo>
                  <a:pt x="227" y="62"/>
                </a:lnTo>
                <a:lnTo>
                  <a:pt x="227" y="62"/>
                </a:lnTo>
                <a:close/>
                <a:moveTo>
                  <a:pt x="523" y="39"/>
                </a:moveTo>
                <a:lnTo>
                  <a:pt x="615" y="39"/>
                </a:lnTo>
                <a:lnTo>
                  <a:pt x="615" y="39"/>
                </a:lnTo>
                <a:lnTo>
                  <a:pt x="617" y="39"/>
                </a:lnTo>
                <a:lnTo>
                  <a:pt x="619" y="40"/>
                </a:lnTo>
                <a:lnTo>
                  <a:pt x="620" y="43"/>
                </a:lnTo>
                <a:lnTo>
                  <a:pt x="620" y="44"/>
                </a:lnTo>
                <a:lnTo>
                  <a:pt x="620" y="216"/>
                </a:lnTo>
                <a:lnTo>
                  <a:pt x="620" y="216"/>
                </a:lnTo>
                <a:lnTo>
                  <a:pt x="620" y="219"/>
                </a:lnTo>
                <a:lnTo>
                  <a:pt x="619" y="220"/>
                </a:lnTo>
                <a:lnTo>
                  <a:pt x="617" y="222"/>
                </a:lnTo>
                <a:lnTo>
                  <a:pt x="615" y="223"/>
                </a:lnTo>
                <a:lnTo>
                  <a:pt x="523" y="223"/>
                </a:lnTo>
                <a:lnTo>
                  <a:pt x="523" y="223"/>
                </a:lnTo>
                <a:lnTo>
                  <a:pt x="521" y="222"/>
                </a:lnTo>
                <a:lnTo>
                  <a:pt x="519" y="220"/>
                </a:lnTo>
                <a:lnTo>
                  <a:pt x="518" y="219"/>
                </a:lnTo>
                <a:lnTo>
                  <a:pt x="518" y="216"/>
                </a:lnTo>
                <a:lnTo>
                  <a:pt x="518" y="44"/>
                </a:lnTo>
                <a:lnTo>
                  <a:pt x="518" y="44"/>
                </a:lnTo>
                <a:lnTo>
                  <a:pt x="518" y="43"/>
                </a:lnTo>
                <a:lnTo>
                  <a:pt x="519" y="40"/>
                </a:lnTo>
                <a:lnTo>
                  <a:pt x="521" y="39"/>
                </a:lnTo>
                <a:lnTo>
                  <a:pt x="523" y="39"/>
                </a:lnTo>
                <a:lnTo>
                  <a:pt x="523" y="39"/>
                </a:lnTo>
                <a:close/>
              </a:path>
            </a:pathLst>
          </a:custGeom>
          <a:solidFill>
            <a:schemeClr val="accent4"/>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p>
        </xdr:txBody>
      </xdr:sp>
    </xdr:grpSp>
    <xdr:clientData/>
  </xdr:twoCellAnchor>
  <xdr:twoCellAnchor>
    <xdr:from>
      <xdr:col>0</xdr:col>
      <xdr:colOff>72591</xdr:colOff>
      <xdr:row>131</xdr:row>
      <xdr:rowOff>141586</xdr:rowOff>
    </xdr:from>
    <xdr:to>
      <xdr:col>1</xdr:col>
      <xdr:colOff>1521201</xdr:colOff>
      <xdr:row>135</xdr:row>
      <xdr:rowOff>23408</xdr:rowOff>
    </xdr:to>
    <xdr:grpSp>
      <xdr:nvGrpSpPr>
        <xdr:cNvPr id="60" name="Groupe 59">
          <a:hlinkClick xmlns:r="http://schemas.openxmlformats.org/officeDocument/2006/relationships" r:id="rId48"/>
          <a:extLst>
            <a:ext uri="{FF2B5EF4-FFF2-40B4-BE49-F238E27FC236}">
              <a16:creationId xmlns:a16="http://schemas.microsoft.com/office/drawing/2014/main" id="{00000000-0008-0000-0E00-00003C000000}"/>
            </a:ext>
          </a:extLst>
        </xdr:cNvPr>
        <xdr:cNvGrpSpPr/>
      </xdr:nvGrpSpPr>
      <xdr:grpSpPr>
        <a:xfrm>
          <a:off x="72591" y="26163886"/>
          <a:ext cx="1924860" cy="643822"/>
          <a:chOff x="5296359" y="5971632"/>
          <a:chExt cx="1903893" cy="648615"/>
        </a:xfrm>
      </xdr:grpSpPr>
      <xdr:grpSp>
        <xdr:nvGrpSpPr>
          <xdr:cNvPr id="61" name="Group 238">
            <a:extLst>
              <a:ext uri="{FF2B5EF4-FFF2-40B4-BE49-F238E27FC236}">
                <a16:creationId xmlns:a16="http://schemas.microsoft.com/office/drawing/2014/main" id="{00000000-0008-0000-0E00-00003D000000}"/>
              </a:ext>
            </a:extLst>
          </xdr:cNvPr>
          <xdr:cNvGrpSpPr/>
        </xdr:nvGrpSpPr>
        <xdr:grpSpPr>
          <a:xfrm>
            <a:off x="5929839" y="5971632"/>
            <a:ext cx="682364" cy="268532"/>
            <a:chOff x="6964363" y="3524251"/>
            <a:chExt cx="544513" cy="515938"/>
          </a:xfrm>
          <a:solidFill>
            <a:schemeClr val="accent4"/>
          </a:solidFill>
        </xdr:grpSpPr>
        <xdr:sp macro="" textlink="">
          <xdr:nvSpPr>
            <xdr:cNvPr id="63" name="Freeform 81">
              <a:extLst>
                <a:ext uri="{FF2B5EF4-FFF2-40B4-BE49-F238E27FC236}">
                  <a16:creationId xmlns:a16="http://schemas.microsoft.com/office/drawing/2014/main" id="{00000000-0008-0000-0E00-00003F000000}"/>
                </a:ext>
              </a:extLst>
            </xdr:cNvPr>
            <xdr:cNvSpPr>
              <a:spLocks noEditPoints="1"/>
            </xdr:cNvSpPr>
          </xdr:nvSpPr>
          <xdr:spPr bwMode="auto">
            <a:xfrm>
              <a:off x="6964363" y="3524251"/>
              <a:ext cx="544513" cy="261938"/>
            </a:xfrm>
            <a:custGeom>
              <a:avLst/>
              <a:gdLst>
                <a:gd name="T0" fmla="*/ 0 w 343"/>
                <a:gd name="T1" fmla="*/ 0 h 165"/>
                <a:gd name="T2" fmla="*/ 0 w 343"/>
                <a:gd name="T3" fmla="*/ 165 h 165"/>
                <a:gd name="T4" fmla="*/ 343 w 343"/>
                <a:gd name="T5" fmla="*/ 165 h 165"/>
                <a:gd name="T6" fmla="*/ 343 w 343"/>
                <a:gd name="T7" fmla="*/ 0 h 165"/>
                <a:gd name="T8" fmla="*/ 0 w 343"/>
                <a:gd name="T9" fmla="*/ 0 h 165"/>
                <a:gd name="T10" fmla="*/ 287 w 343"/>
                <a:gd name="T11" fmla="*/ 116 h 165"/>
                <a:gd name="T12" fmla="*/ 57 w 343"/>
                <a:gd name="T13" fmla="*/ 116 h 165"/>
                <a:gd name="T14" fmla="*/ 57 w 343"/>
                <a:gd name="T15" fmla="*/ 50 h 165"/>
                <a:gd name="T16" fmla="*/ 287 w 343"/>
                <a:gd name="T17" fmla="*/ 50 h 165"/>
                <a:gd name="T18" fmla="*/ 287 w 343"/>
                <a:gd name="T19" fmla="*/ 116 h 1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43" h="165">
                  <a:moveTo>
                    <a:pt x="0" y="0"/>
                  </a:moveTo>
                  <a:lnTo>
                    <a:pt x="0" y="165"/>
                  </a:lnTo>
                  <a:lnTo>
                    <a:pt x="343" y="165"/>
                  </a:lnTo>
                  <a:lnTo>
                    <a:pt x="343" y="0"/>
                  </a:lnTo>
                  <a:lnTo>
                    <a:pt x="0" y="0"/>
                  </a:lnTo>
                  <a:close/>
                  <a:moveTo>
                    <a:pt x="287" y="116"/>
                  </a:moveTo>
                  <a:lnTo>
                    <a:pt x="57" y="116"/>
                  </a:lnTo>
                  <a:lnTo>
                    <a:pt x="57" y="50"/>
                  </a:lnTo>
                  <a:lnTo>
                    <a:pt x="287" y="50"/>
                  </a:lnTo>
                  <a:lnTo>
                    <a:pt x="287" y="116"/>
                  </a:lnTo>
                  <a:close/>
                </a:path>
              </a:pathLst>
            </a:custGeom>
            <a:grpFill/>
            <a:ln>
              <a:solidFill>
                <a:schemeClr val="bg1"/>
              </a:solidFill>
              <a:headEnd/>
              <a:tailEn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solidFill>
                  <a:srgbClr val="0070C0"/>
                </a:solidFill>
              </a:endParaRPr>
            </a:p>
          </xdr:txBody>
        </xdr:sp>
        <xdr:sp macro="" textlink="">
          <xdr:nvSpPr>
            <xdr:cNvPr id="64" name="Freeform 82">
              <a:extLst>
                <a:ext uri="{FF2B5EF4-FFF2-40B4-BE49-F238E27FC236}">
                  <a16:creationId xmlns:a16="http://schemas.microsoft.com/office/drawing/2014/main" id="{00000000-0008-0000-0E00-000040000000}"/>
                </a:ext>
              </a:extLst>
            </xdr:cNvPr>
            <xdr:cNvSpPr>
              <a:spLocks noEditPoints="1"/>
            </xdr:cNvSpPr>
          </xdr:nvSpPr>
          <xdr:spPr bwMode="auto">
            <a:xfrm>
              <a:off x="7123113" y="3708401"/>
              <a:ext cx="149225" cy="152400"/>
            </a:xfrm>
            <a:custGeom>
              <a:avLst/>
              <a:gdLst>
                <a:gd name="T0" fmla="*/ 46 w 94"/>
                <a:gd name="T1" fmla="*/ 96 h 96"/>
                <a:gd name="T2" fmla="*/ 64 w 94"/>
                <a:gd name="T3" fmla="*/ 91 h 96"/>
                <a:gd name="T4" fmla="*/ 78 w 94"/>
                <a:gd name="T5" fmla="*/ 82 h 96"/>
                <a:gd name="T6" fmla="*/ 89 w 94"/>
                <a:gd name="T7" fmla="*/ 66 h 96"/>
                <a:gd name="T8" fmla="*/ 94 w 94"/>
                <a:gd name="T9" fmla="*/ 48 h 96"/>
                <a:gd name="T10" fmla="*/ 94 w 94"/>
                <a:gd name="T11" fmla="*/ 38 h 96"/>
                <a:gd name="T12" fmla="*/ 90 w 94"/>
                <a:gd name="T13" fmla="*/ 20 h 96"/>
                <a:gd name="T14" fmla="*/ 80 w 94"/>
                <a:gd name="T15" fmla="*/ 8 h 96"/>
                <a:gd name="T16" fmla="*/ 65 w 94"/>
                <a:gd name="T17" fmla="*/ 1 h 96"/>
                <a:gd name="T18" fmla="*/ 56 w 94"/>
                <a:gd name="T19" fmla="*/ 0 h 96"/>
                <a:gd name="T20" fmla="*/ 36 w 94"/>
                <a:gd name="T21" fmla="*/ 4 h 96"/>
                <a:gd name="T22" fmla="*/ 19 w 94"/>
                <a:gd name="T23" fmla="*/ 14 h 96"/>
                <a:gd name="T24" fmla="*/ 6 w 94"/>
                <a:gd name="T25" fmla="*/ 29 h 96"/>
                <a:gd name="T26" fmla="*/ 0 w 94"/>
                <a:gd name="T27" fmla="*/ 48 h 96"/>
                <a:gd name="T28" fmla="*/ 0 w 94"/>
                <a:gd name="T29" fmla="*/ 58 h 96"/>
                <a:gd name="T30" fmla="*/ 6 w 94"/>
                <a:gd name="T31" fmla="*/ 74 h 96"/>
                <a:gd name="T32" fmla="*/ 19 w 94"/>
                <a:gd name="T33" fmla="*/ 88 h 96"/>
                <a:gd name="T34" fmla="*/ 36 w 94"/>
                <a:gd name="T35" fmla="*/ 95 h 96"/>
                <a:gd name="T36" fmla="*/ 46 w 94"/>
                <a:gd name="T37" fmla="*/ 96 h 96"/>
                <a:gd name="T38" fmla="*/ 11 w 94"/>
                <a:gd name="T39" fmla="*/ 46 h 96"/>
                <a:gd name="T40" fmla="*/ 21 w 94"/>
                <a:gd name="T41" fmla="*/ 46 h 96"/>
                <a:gd name="T42" fmla="*/ 23 w 94"/>
                <a:gd name="T43" fmla="*/ 35 h 96"/>
                <a:gd name="T44" fmla="*/ 27 w 94"/>
                <a:gd name="T45" fmla="*/ 25 h 96"/>
                <a:gd name="T46" fmla="*/ 40 w 94"/>
                <a:gd name="T47" fmla="*/ 25 h 96"/>
                <a:gd name="T48" fmla="*/ 40 w 94"/>
                <a:gd name="T49" fmla="*/ 26 h 96"/>
                <a:gd name="T50" fmla="*/ 33 w 94"/>
                <a:gd name="T51" fmla="*/ 36 h 96"/>
                <a:gd name="T52" fmla="*/ 32 w 94"/>
                <a:gd name="T53" fmla="*/ 41 h 96"/>
                <a:gd name="T54" fmla="*/ 30 w 94"/>
                <a:gd name="T55" fmla="*/ 46 h 96"/>
                <a:gd name="T56" fmla="*/ 42 w 94"/>
                <a:gd name="T57" fmla="*/ 46 h 96"/>
                <a:gd name="T58" fmla="*/ 42 w 94"/>
                <a:gd name="T59" fmla="*/ 43 h 96"/>
                <a:gd name="T60" fmla="*/ 45 w 94"/>
                <a:gd name="T61" fmla="*/ 37 h 96"/>
                <a:gd name="T62" fmla="*/ 53 w 94"/>
                <a:gd name="T63" fmla="*/ 29 h 96"/>
                <a:gd name="T64" fmla="*/ 57 w 94"/>
                <a:gd name="T65" fmla="*/ 26 h 96"/>
                <a:gd name="T66" fmla="*/ 63 w 94"/>
                <a:gd name="T67" fmla="*/ 25 h 96"/>
                <a:gd name="T68" fmla="*/ 69 w 94"/>
                <a:gd name="T69" fmla="*/ 28 h 96"/>
                <a:gd name="T70" fmla="*/ 74 w 94"/>
                <a:gd name="T71" fmla="*/ 32 h 96"/>
                <a:gd name="T72" fmla="*/ 76 w 94"/>
                <a:gd name="T73" fmla="*/ 38 h 96"/>
                <a:gd name="T74" fmla="*/ 77 w 94"/>
                <a:gd name="T75" fmla="*/ 46 h 96"/>
                <a:gd name="T76" fmla="*/ 83 w 94"/>
                <a:gd name="T77" fmla="*/ 46 h 96"/>
                <a:gd name="T78" fmla="*/ 83 w 94"/>
                <a:gd name="T79" fmla="*/ 49 h 96"/>
                <a:gd name="T80" fmla="*/ 77 w 94"/>
                <a:gd name="T81" fmla="*/ 49 h 96"/>
                <a:gd name="T82" fmla="*/ 77 w 94"/>
                <a:gd name="T83" fmla="*/ 49 h 96"/>
                <a:gd name="T84" fmla="*/ 75 w 94"/>
                <a:gd name="T85" fmla="*/ 59 h 96"/>
                <a:gd name="T86" fmla="*/ 72 w 94"/>
                <a:gd name="T87" fmla="*/ 67 h 96"/>
                <a:gd name="T88" fmla="*/ 59 w 94"/>
                <a:gd name="T89" fmla="*/ 67 h 96"/>
                <a:gd name="T90" fmla="*/ 59 w 94"/>
                <a:gd name="T91" fmla="*/ 66 h 96"/>
                <a:gd name="T92" fmla="*/ 64 w 94"/>
                <a:gd name="T93" fmla="*/ 59 h 96"/>
                <a:gd name="T94" fmla="*/ 66 w 94"/>
                <a:gd name="T95" fmla="*/ 49 h 96"/>
                <a:gd name="T96" fmla="*/ 66 w 94"/>
                <a:gd name="T97" fmla="*/ 49 h 96"/>
                <a:gd name="T98" fmla="*/ 56 w 94"/>
                <a:gd name="T99" fmla="*/ 49 h 96"/>
                <a:gd name="T100" fmla="*/ 54 w 94"/>
                <a:gd name="T101" fmla="*/ 53 h 96"/>
                <a:gd name="T102" fmla="*/ 52 w 94"/>
                <a:gd name="T103" fmla="*/ 59 h 96"/>
                <a:gd name="T104" fmla="*/ 50 w 94"/>
                <a:gd name="T105" fmla="*/ 64 h 96"/>
                <a:gd name="T106" fmla="*/ 46 w 94"/>
                <a:gd name="T107" fmla="*/ 67 h 96"/>
                <a:gd name="T108" fmla="*/ 36 w 94"/>
                <a:gd name="T109" fmla="*/ 70 h 96"/>
                <a:gd name="T110" fmla="*/ 33 w 94"/>
                <a:gd name="T111" fmla="*/ 70 h 96"/>
                <a:gd name="T112" fmla="*/ 27 w 94"/>
                <a:gd name="T113" fmla="*/ 66 h 96"/>
                <a:gd name="T114" fmla="*/ 23 w 94"/>
                <a:gd name="T115" fmla="*/ 64 h 96"/>
                <a:gd name="T116" fmla="*/ 19 w 94"/>
                <a:gd name="T117" fmla="*/ 49 h 96"/>
                <a:gd name="T118" fmla="*/ 11 w 94"/>
                <a:gd name="T119" fmla="*/ 49 h 96"/>
                <a:gd name="T120" fmla="*/ 11 w 94"/>
                <a:gd name="T121" fmla="*/ 46 h 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94" h="96">
                  <a:moveTo>
                    <a:pt x="46" y="96"/>
                  </a:moveTo>
                  <a:lnTo>
                    <a:pt x="46" y="96"/>
                  </a:lnTo>
                  <a:lnTo>
                    <a:pt x="56" y="95"/>
                  </a:lnTo>
                  <a:lnTo>
                    <a:pt x="64" y="91"/>
                  </a:lnTo>
                  <a:lnTo>
                    <a:pt x="71" y="88"/>
                  </a:lnTo>
                  <a:lnTo>
                    <a:pt x="78" y="82"/>
                  </a:lnTo>
                  <a:lnTo>
                    <a:pt x="84" y="74"/>
                  </a:lnTo>
                  <a:lnTo>
                    <a:pt x="89" y="66"/>
                  </a:lnTo>
                  <a:lnTo>
                    <a:pt x="93" y="58"/>
                  </a:lnTo>
                  <a:lnTo>
                    <a:pt x="94" y="48"/>
                  </a:lnTo>
                  <a:lnTo>
                    <a:pt x="94" y="48"/>
                  </a:lnTo>
                  <a:lnTo>
                    <a:pt x="94" y="38"/>
                  </a:lnTo>
                  <a:lnTo>
                    <a:pt x="93" y="29"/>
                  </a:lnTo>
                  <a:lnTo>
                    <a:pt x="90" y="20"/>
                  </a:lnTo>
                  <a:lnTo>
                    <a:pt x="86" y="14"/>
                  </a:lnTo>
                  <a:lnTo>
                    <a:pt x="80" y="8"/>
                  </a:lnTo>
                  <a:lnTo>
                    <a:pt x="72" y="4"/>
                  </a:lnTo>
                  <a:lnTo>
                    <a:pt x="65" y="1"/>
                  </a:lnTo>
                  <a:lnTo>
                    <a:pt x="56" y="0"/>
                  </a:lnTo>
                  <a:lnTo>
                    <a:pt x="56" y="0"/>
                  </a:lnTo>
                  <a:lnTo>
                    <a:pt x="46" y="1"/>
                  </a:lnTo>
                  <a:lnTo>
                    <a:pt x="36" y="4"/>
                  </a:lnTo>
                  <a:lnTo>
                    <a:pt x="28" y="8"/>
                  </a:lnTo>
                  <a:lnTo>
                    <a:pt x="19" y="14"/>
                  </a:lnTo>
                  <a:lnTo>
                    <a:pt x="12" y="20"/>
                  </a:lnTo>
                  <a:lnTo>
                    <a:pt x="6" y="29"/>
                  </a:lnTo>
                  <a:lnTo>
                    <a:pt x="3" y="38"/>
                  </a:lnTo>
                  <a:lnTo>
                    <a:pt x="0" y="48"/>
                  </a:lnTo>
                  <a:lnTo>
                    <a:pt x="0" y="48"/>
                  </a:lnTo>
                  <a:lnTo>
                    <a:pt x="0" y="58"/>
                  </a:lnTo>
                  <a:lnTo>
                    <a:pt x="3" y="66"/>
                  </a:lnTo>
                  <a:lnTo>
                    <a:pt x="6" y="74"/>
                  </a:lnTo>
                  <a:lnTo>
                    <a:pt x="12" y="82"/>
                  </a:lnTo>
                  <a:lnTo>
                    <a:pt x="19" y="88"/>
                  </a:lnTo>
                  <a:lnTo>
                    <a:pt x="28" y="91"/>
                  </a:lnTo>
                  <a:lnTo>
                    <a:pt x="36" y="95"/>
                  </a:lnTo>
                  <a:lnTo>
                    <a:pt x="46" y="96"/>
                  </a:lnTo>
                  <a:lnTo>
                    <a:pt x="46" y="96"/>
                  </a:lnTo>
                  <a:close/>
                  <a:moveTo>
                    <a:pt x="11" y="46"/>
                  </a:moveTo>
                  <a:lnTo>
                    <a:pt x="11" y="46"/>
                  </a:lnTo>
                  <a:lnTo>
                    <a:pt x="21" y="46"/>
                  </a:lnTo>
                  <a:lnTo>
                    <a:pt x="21" y="46"/>
                  </a:lnTo>
                  <a:lnTo>
                    <a:pt x="23" y="35"/>
                  </a:lnTo>
                  <a:lnTo>
                    <a:pt x="23" y="35"/>
                  </a:lnTo>
                  <a:lnTo>
                    <a:pt x="27" y="25"/>
                  </a:lnTo>
                  <a:lnTo>
                    <a:pt x="27" y="25"/>
                  </a:lnTo>
                  <a:lnTo>
                    <a:pt x="40" y="25"/>
                  </a:lnTo>
                  <a:lnTo>
                    <a:pt x="40" y="25"/>
                  </a:lnTo>
                  <a:lnTo>
                    <a:pt x="40" y="26"/>
                  </a:lnTo>
                  <a:lnTo>
                    <a:pt x="40" y="26"/>
                  </a:lnTo>
                  <a:lnTo>
                    <a:pt x="36" y="31"/>
                  </a:lnTo>
                  <a:lnTo>
                    <a:pt x="33" y="36"/>
                  </a:lnTo>
                  <a:lnTo>
                    <a:pt x="33" y="36"/>
                  </a:lnTo>
                  <a:lnTo>
                    <a:pt x="32" y="41"/>
                  </a:lnTo>
                  <a:lnTo>
                    <a:pt x="30" y="46"/>
                  </a:lnTo>
                  <a:lnTo>
                    <a:pt x="30" y="46"/>
                  </a:lnTo>
                  <a:lnTo>
                    <a:pt x="42" y="46"/>
                  </a:lnTo>
                  <a:lnTo>
                    <a:pt x="42" y="46"/>
                  </a:lnTo>
                  <a:lnTo>
                    <a:pt x="42" y="43"/>
                  </a:lnTo>
                  <a:lnTo>
                    <a:pt x="42" y="43"/>
                  </a:lnTo>
                  <a:lnTo>
                    <a:pt x="45" y="37"/>
                  </a:lnTo>
                  <a:lnTo>
                    <a:pt x="45" y="37"/>
                  </a:lnTo>
                  <a:lnTo>
                    <a:pt x="48" y="32"/>
                  </a:lnTo>
                  <a:lnTo>
                    <a:pt x="53" y="29"/>
                  </a:lnTo>
                  <a:lnTo>
                    <a:pt x="53" y="29"/>
                  </a:lnTo>
                  <a:lnTo>
                    <a:pt x="57" y="26"/>
                  </a:lnTo>
                  <a:lnTo>
                    <a:pt x="63" y="25"/>
                  </a:lnTo>
                  <a:lnTo>
                    <a:pt x="63" y="25"/>
                  </a:lnTo>
                  <a:lnTo>
                    <a:pt x="66" y="26"/>
                  </a:lnTo>
                  <a:lnTo>
                    <a:pt x="69" y="28"/>
                  </a:lnTo>
                  <a:lnTo>
                    <a:pt x="72" y="29"/>
                  </a:lnTo>
                  <a:lnTo>
                    <a:pt x="74" y="32"/>
                  </a:lnTo>
                  <a:lnTo>
                    <a:pt x="74" y="32"/>
                  </a:lnTo>
                  <a:lnTo>
                    <a:pt x="76" y="38"/>
                  </a:lnTo>
                  <a:lnTo>
                    <a:pt x="77" y="46"/>
                  </a:lnTo>
                  <a:lnTo>
                    <a:pt x="77" y="46"/>
                  </a:lnTo>
                  <a:lnTo>
                    <a:pt x="83" y="46"/>
                  </a:lnTo>
                  <a:lnTo>
                    <a:pt x="83" y="46"/>
                  </a:lnTo>
                  <a:lnTo>
                    <a:pt x="83" y="49"/>
                  </a:lnTo>
                  <a:lnTo>
                    <a:pt x="83" y="49"/>
                  </a:lnTo>
                  <a:lnTo>
                    <a:pt x="77" y="49"/>
                  </a:lnTo>
                  <a:lnTo>
                    <a:pt x="77" y="49"/>
                  </a:lnTo>
                  <a:lnTo>
                    <a:pt x="77" y="49"/>
                  </a:lnTo>
                  <a:lnTo>
                    <a:pt x="77" y="49"/>
                  </a:lnTo>
                  <a:lnTo>
                    <a:pt x="75" y="59"/>
                  </a:lnTo>
                  <a:lnTo>
                    <a:pt x="75" y="59"/>
                  </a:lnTo>
                  <a:lnTo>
                    <a:pt x="72" y="67"/>
                  </a:lnTo>
                  <a:lnTo>
                    <a:pt x="72" y="67"/>
                  </a:lnTo>
                  <a:lnTo>
                    <a:pt x="59" y="67"/>
                  </a:lnTo>
                  <a:lnTo>
                    <a:pt x="59" y="67"/>
                  </a:lnTo>
                  <a:lnTo>
                    <a:pt x="59" y="66"/>
                  </a:lnTo>
                  <a:lnTo>
                    <a:pt x="59" y="66"/>
                  </a:lnTo>
                  <a:lnTo>
                    <a:pt x="64" y="59"/>
                  </a:lnTo>
                  <a:lnTo>
                    <a:pt x="64" y="59"/>
                  </a:lnTo>
                  <a:lnTo>
                    <a:pt x="66" y="54"/>
                  </a:lnTo>
                  <a:lnTo>
                    <a:pt x="66" y="49"/>
                  </a:lnTo>
                  <a:lnTo>
                    <a:pt x="66" y="49"/>
                  </a:lnTo>
                  <a:lnTo>
                    <a:pt x="66" y="49"/>
                  </a:lnTo>
                  <a:lnTo>
                    <a:pt x="66" y="49"/>
                  </a:lnTo>
                  <a:lnTo>
                    <a:pt x="56" y="49"/>
                  </a:lnTo>
                  <a:lnTo>
                    <a:pt x="56" y="49"/>
                  </a:lnTo>
                  <a:lnTo>
                    <a:pt x="54" y="53"/>
                  </a:lnTo>
                  <a:lnTo>
                    <a:pt x="54" y="53"/>
                  </a:lnTo>
                  <a:lnTo>
                    <a:pt x="52" y="59"/>
                  </a:lnTo>
                  <a:lnTo>
                    <a:pt x="52" y="59"/>
                  </a:lnTo>
                  <a:lnTo>
                    <a:pt x="50" y="64"/>
                  </a:lnTo>
                  <a:lnTo>
                    <a:pt x="46" y="67"/>
                  </a:lnTo>
                  <a:lnTo>
                    <a:pt x="46" y="67"/>
                  </a:lnTo>
                  <a:lnTo>
                    <a:pt x="41" y="70"/>
                  </a:lnTo>
                  <a:lnTo>
                    <a:pt x="36" y="70"/>
                  </a:lnTo>
                  <a:lnTo>
                    <a:pt x="36" y="70"/>
                  </a:lnTo>
                  <a:lnTo>
                    <a:pt x="33" y="70"/>
                  </a:lnTo>
                  <a:lnTo>
                    <a:pt x="29" y="68"/>
                  </a:lnTo>
                  <a:lnTo>
                    <a:pt x="27" y="66"/>
                  </a:lnTo>
                  <a:lnTo>
                    <a:pt x="23" y="64"/>
                  </a:lnTo>
                  <a:lnTo>
                    <a:pt x="23" y="64"/>
                  </a:lnTo>
                  <a:lnTo>
                    <a:pt x="21" y="56"/>
                  </a:lnTo>
                  <a:lnTo>
                    <a:pt x="19" y="49"/>
                  </a:lnTo>
                  <a:lnTo>
                    <a:pt x="19" y="49"/>
                  </a:lnTo>
                  <a:lnTo>
                    <a:pt x="11" y="49"/>
                  </a:lnTo>
                  <a:lnTo>
                    <a:pt x="11" y="49"/>
                  </a:lnTo>
                  <a:lnTo>
                    <a:pt x="11" y="46"/>
                  </a:lnTo>
                  <a:lnTo>
                    <a:pt x="11" y="46"/>
                  </a:lnTo>
                  <a:close/>
                </a:path>
              </a:pathLst>
            </a:custGeom>
            <a:grpFill/>
            <a:ln>
              <a:solidFill>
                <a:schemeClr val="bg1"/>
              </a:solidFill>
              <a:headEnd/>
              <a:tailEn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solidFill>
                  <a:srgbClr val="0070C0"/>
                </a:solidFill>
              </a:endParaRPr>
            </a:p>
          </xdr:txBody>
        </xdr:sp>
        <xdr:sp macro="" textlink="">
          <xdr:nvSpPr>
            <xdr:cNvPr id="65" name="Freeform 83">
              <a:extLst>
                <a:ext uri="{FF2B5EF4-FFF2-40B4-BE49-F238E27FC236}">
                  <a16:creationId xmlns:a16="http://schemas.microsoft.com/office/drawing/2014/main" id="{00000000-0008-0000-0E00-000041000000}"/>
                </a:ext>
              </a:extLst>
            </xdr:cNvPr>
            <xdr:cNvSpPr>
              <a:spLocks/>
            </xdr:cNvSpPr>
          </xdr:nvSpPr>
          <xdr:spPr bwMode="auto">
            <a:xfrm>
              <a:off x="7170738" y="3786188"/>
              <a:ext cx="17463" cy="9525"/>
            </a:xfrm>
            <a:custGeom>
              <a:avLst/>
              <a:gdLst>
                <a:gd name="T0" fmla="*/ 0 w 11"/>
                <a:gd name="T1" fmla="*/ 3 h 6"/>
                <a:gd name="T2" fmla="*/ 0 w 11"/>
                <a:gd name="T3" fmla="*/ 3 h 6"/>
                <a:gd name="T4" fmla="*/ 2 w 11"/>
                <a:gd name="T5" fmla="*/ 5 h 6"/>
                <a:gd name="T6" fmla="*/ 2 w 11"/>
                <a:gd name="T7" fmla="*/ 5 h 6"/>
                <a:gd name="T8" fmla="*/ 5 w 11"/>
                <a:gd name="T9" fmla="*/ 6 h 6"/>
                <a:gd name="T10" fmla="*/ 5 w 11"/>
                <a:gd name="T11" fmla="*/ 6 h 6"/>
                <a:gd name="T12" fmla="*/ 6 w 11"/>
                <a:gd name="T13" fmla="*/ 6 h 6"/>
                <a:gd name="T14" fmla="*/ 9 w 11"/>
                <a:gd name="T15" fmla="*/ 5 h 6"/>
                <a:gd name="T16" fmla="*/ 9 w 11"/>
                <a:gd name="T17" fmla="*/ 5 h 6"/>
                <a:gd name="T18" fmla="*/ 11 w 11"/>
                <a:gd name="T19" fmla="*/ 1 h 6"/>
                <a:gd name="T20" fmla="*/ 11 w 11"/>
                <a:gd name="T21" fmla="*/ 1 h 6"/>
                <a:gd name="T22" fmla="*/ 11 w 11"/>
                <a:gd name="T23" fmla="*/ 0 h 6"/>
                <a:gd name="T24" fmla="*/ 11 w 11"/>
                <a:gd name="T25" fmla="*/ 0 h 6"/>
                <a:gd name="T26" fmla="*/ 0 w 11"/>
                <a:gd name="T27" fmla="*/ 0 h 6"/>
                <a:gd name="T28" fmla="*/ 0 w 11"/>
                <a:gd name="T29" fmla="*/ 0 h 6"/>
                <a:gd name="T30" fmla="*/ 0 w 11"/>
                <a:gd name="T31" fmla="*/ 0 h 6"/>
                <a:gd name="T32" fmla="*/ 0 w 11"/>
                <a:gd name="T33" fmla="*/ 0 h 6"/>
                <a:gd name="T34" fmla="*/ 0 w 11"/>
                <a:gd name="T35" fmla="*/ 3 h 6"/>
                <a:gd name="T36" fmla="*/ 0 w 11"/>
                <a:gd name="T37" fmla="*/ 3 h 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 h="6">
                  <a:moveTo>
                    <a:pt x="0" y="3"/>
                  </a:moveTo>
                  <a:lnTo>
                    <a:pt x="0" y="3"/>
                  </a:lnTo>
                  <a:lnTo>
                    <a:pt x="2" y="5"/>
                  </a:lnTo>
                  <a:lnTo>
                    <a:pt x="2" y="5"/>
                  </a:lnTo>
                  <a:lnTo>
                    <a:pt x="5" y="6"/>
                  </a:lnTo>
                  <a:lnTo>
                    <a:pt x="5" y="6"/>
                  </a:lnTo>
                  <a:lnTo>
                    <a:pt x="6" y="6"/>
                  </a:lnTo>
                  <a:lnTo>
                    <a:pt x="9" y="5"/>
                  </a:lnTo>
                  <a:lnTo>
                    <a:pt x="9" y="5"/>
                  </a:lnTo>
                  <a:lnTo>
                    <a:pt x="11" y="1"/>
                  </a:lnTo>
                  <a:lnTo>
                    <a:pt x="11" y="1"/>
                  </a:lnTo>
                  <a:lnTo>
                    <a:pt x="11" y="0"/>
                  </a:lnTo>
                  <a:lnTo>
                    <a:pt x="11" y="0"/>
                  </a:lnTo>
                  <a:lnTo>
                    <a:pt x="0" y="0"/>
                  </a:lnTo>
                  <a:lnTo>
                    <a:pt x="0" y="0"/>
                  </a:lnTo>
                  <a:lnTo>
                    <a:pt x="0" y="0"/>
                  </a:lnTo>
                  <a:lnTo>
                    <a:pt x="0" y="0"/>
                  </a:lnTo>
                  <a:lnTo>
                    <a:pt x="0" y="3"/>
                  </a:lnTo>
                  <a:lnTo>
                    <a:pt x="0" y="3"/>
                  </a:lnTo>
                  <a:close/>
                </a:path>
              </a:pathLst>
            </a:custGeom>
            <a:grpFill/>
            <a:ln>
              <a:solidFill>
                <a:schemeClr val="bg1"/>
              </a:solidFill>
              <a:headEnd/>
              <a:tailEn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solidFill>
                  <a:srgbClr val="0070C0"/>
                </a:solidFill>
              </a:endParaRPr>
            </a:p>
          </xdr:txBody>
        </xdr:sp>
        <xdr:sp macro="" textlink="">
          <xdr:nvSpPr>
            <xdr:cNvPr id="66" name="Freeform 84">
              <a:extLst>
                <a:ext uri="{FF2B5EF4-FFF2-40B4-BE49-F238E27FC236}">
                  <a16:creationId xmlns:a16="http://schemas.microsoft.com/office/drawing/2014/main" id="{00000000-0008-0000-0E00-000042000000}"/>
                </a:ext>
              </a:extLst>
            </xdr:cNvPr>
            <xdr:cNvSpPr>
              <a:spLocks/>
            </xdr:cNvSpPr>
          </xdr:nvSpPr>
          <xdr:spPr bwMode="auto">
            <a:xfrm>
              <a:off x="7213601" y="3771901"/>
              <a:ext cx="14288" cy="9525"/>
            </a:xfrm>
            <a:custGeom>
              <a:avLst/>
              <a:gdLst>
                <a:gd name="T0" fmla="*/ 9 w 9"/>
                <a:gd name="T1" fmla="*/ 3 h 6"/>
                <a:gd name="T2" fmla="*/ 9 w 9"/>
                <a:gd name="T3" fmla="*/ 3 h 6"/>
                <a:gd name="T4" fmla="*/ 8 w 9"/>
                <a:gd name="T5" fmla="*/ 1 h 6"/>
                <a:gd name="T6" fmla="*/ 8 w 9"/>
                <a:gd name="T7" fmla="*/ 1 h 6"/>
                <a:gd name="T8" fmla="*/ 6 w 9"/>
                <a:gd name="T9" fmla="*/ 0 h 6"/>
                <a:gd name="T10" fmla="*/ 6 w 9"/>
                <a:gd name="T11" fmla="*/ 0 h 6"/>
                <a:gd name="T12" fmla="*/ 3 w 9"/>
                <a:gd name="T13" fmla="*/ 1 h 6"/>
                <a:gd name="T14" fmla="*/ 2 w 9"/>
                <a:gd name="T15" fmla="*/ 2 h 6"/>
                <a:gd name="T16" fmla="*/ 2 w 9"/>
                <a:gd name="T17" fmla="*/ 2 h 6"/>
                <a:gd name="T18" fmla="*/ 0 w 9"/>
                <a:gd name="T19" fmla="*/ 6 h 6"/>
                <a:gd name="T20" fmla="*/ 0 w 9"/>
                <a:gd name="T21" fmla="*/ 6 h 6"/>
                <a:gd name="T22" fmla="*/ 9 w 9"/>
                <a:gd name="T23" fmla="*/ 6 h 6"/>
                <a:gd name="T24" fmla="*/ 9 w 9"/>
                <a:gd name="T25" fmla="*/ 6 h 6"/>
                <a:gd name="T26" fmla="*/ 9 w 9"/>
                <a:gd name="T27" fmla="*/ 3 h 6"/>
                <a:gd name="T28" fmla="*/ 9 w 9"/>
                <a:gd name="T29" fmla="*/ 3 h 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9" h="6">
                  <a:moveTo>
                    <a:pt x="9" y="3"/>
                  </a:moveTo>
                  <a:lnTo>
                    <a:pt x="9" y="3"/>
                  </a:lnTo>
                  <a:lnTo>
                    <a:pt x="8" y="1"/>
                  </a:lnTo>
                  <a:lnTo>
                    <a:pt x="8" y="1"/>
                  </a:lnTo>
                  <a:lnTo>
                    <a:pt x="6" y="0"/>
                  </a:lnTo>
                  <a:lnTo>
                    <a:pt x="6" y="0"/>
                  </a:lnTo>
                  <a:lnTo>
                    <a:pt x="3" y="1"/>
                  </a:lnTo>
                  <a:lnTo>
                    <a:pt x="2" y="2"/>
                  </a:lnTo>
                  <a:lnTo>
                    <a:pt x="2" y="2"/>
                  </a:lnTo>
                  <a:lnTo>
                    <a:pt x="0" y="6"/>
                  </a:lnTo>
                  <a:lnTo>
                    <a:pt x="0" y="6"/>
                  </a:lnTo>
                  <a:lnTo>
                    <a:pt x="9" y="6"/>
                  </a:lnTo>
                  <a:lnTo>
                    <a:pt x="9" y="6"/>
                  </a:lnTo>
                  <a:lnTo>
                    <a:pt x="9" y="3"/>
                  </a:lnTo>
                  <a:lnTo>
                    <a:pt x="9" y="3"/>
                  </a:lnTo>
                  <a:close/>
                </a:path>
              </a:pathLst>
            </a:custGeom>
            <a:grpFill/>
            <a:ln>
              <a:solidFill>
                <a:schemeClr val="bg1"/>
              </a:solidFill>
              <a:headEnd/>
              <a:tailEn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solidFill>
                  <a:srgbClr val="0070C0"/>
                </a:solidFill>
              </a:endParaRPr>
            </a:p>
          </xdr:txBody>
        </xdr:sp>
        <xdr:sp macro="" textlink="">
          <xdr:nvSpPr>
            <xdr:cNvPr id="67" name="Freeform 85">
              <a:extLst>
                <a:ext uri="{FF2B5EF4-FFF2-40B4-BE49-F238E27FC236}">
                  <a16:creationId xmlns:a16="http://schemas.microsoft.com/office/drawing/2014/main" id="{00000000-0008-0000-0E00-000043000000}"/>
                </a:ext>
              </a:extLst>
            </xdr:cNvPr>
            <xdr:cNvSpPr>
              <a:spLocks/>
            </xdr:cNvSpPr>
          </xdr:nvSpPr>
          <xdr:spPr bwMode="auto">
            <a:xfrm>
              <a:off x="7094538" y="3632201"/>
              <a:ext cx="244475" cy="384175"/>
            </a:xfrm>
            <a:custGeom>
              <a:avLst/>
              <a:gdLst>
                <a:gd name="T0" fmla="*/ 152 w 154"/>
                <a:gd name="T1" fmla="*/ 0 h 242"/>
                <a:gd name="T2" fmla="*/ 134 w 154"/>
                <a:gd name="T3" fmla="*/ 54 h 242"/>
                <a:gd name="T4" fmla="*/ 125 w 154"/>
                <a:gd name="T5" fmla="*/ 108 h 242"/>
                <a:gd name="T6" fmla="*/ 126 w 154"/>
                <a:gd name="T7" fmla="*/ 163 h 242"/>
                <a:gd name="T8" fmla="*/ 137 w 154"/>
                <a:gd name="T9" fmla="*/ 219 h 242"/>
                <a:gd name="T10" fmla="*/ 134 w 154"/>
                <a:gd name="T11" fmla="*/ 219 h 242"/>
                <a:gd name="T12" fmla="*/ 126 w 154"/>
                <a:gd name="T13" fmla="*/ 222 h 242"/>
                <a:gd name="T14" fmla="*/ 123 w 154"/>
                <a:gd name="T15" fmla="*/ 227 h 242"/>
                <a:gd name="T16" fmla="*/ 122 w 154"/>
                <a:gd name="T17" fmla="*/ 235 h 242"/>
                <a:gd name="T18" fmla="*/ 123 w 154"/>
                <a:gd name="T19" fmla="*/ 239 h 242"/>
                <a:gd name="T20" fmla="*/ 43 w 154"/>
                <a:gd name="T21" fmla="*/ 239 h 242"/>
                <a:gd name="T22" fmla="*/ 39 w 154"/>
                <a:gd name="T23" fmla="*/ 231 h 242"/>
                <a:gd name="T24" fmla="*/ 23 w 154"/>
                <a:gd name="T25" fmla="*/ 220 h 242"/>
                <a:gd name="T26" fmla="*/ 15 w 154"/>
                <a:gd name="T27" fmla="*/ 219 h 242"/>
                <a:gd name="T28" fmla="*/ 9 w 154"/>
                <a:gd name="T29" fmla="*/ 191 h 242"/>
                <a:gd name="T30" fmla="*/ 3 w 154"/>
                <a:gd name="T31" fmla="*/ 136 h 242"/>
                <a:gd name="T32" fmla="*/ 5 w 154"/>
                <a:gd name="T33" fmla="*/ 80 h 242"/>
                <a:gd name="T34" fmla="*/ 18 w 154"/>
                <a:gd name="T35" fmla="*/ 26 h 242"/>
                <a:gd name="T36" fmla="*/ 29 w 154"/>
                <a:gd name="T37" fmla="*/ 0 h 242"/>
                <a:gd name="T38" fmla="*/ 27 w 154"/>
                <a:gd name="T39" fmla="*/ 0 h 242"/>
                <a:gd name="T40" fmla="*/ 16 w 154"/>
                <a:gd name="T41" fmla="*/ 30 h 242"/>
                <a:gd name="T42" fmla="*/ 7 w 154"/>
                <a:gd name="T43" fmla="*/ 60 h 242"/>
                <a:gd name="T44" fmla="*/ 3 w 154"/>
                <a:gd name="T45" fmla="*/ 90 h 242"/>
                <a:gd name="T46" fmla="*/ 0 w 154"/>
                <a:gd name="T47" fmla="*/ 120 h 242"/>
                <a:gd name="T48" fmla="*/ 0 w 154"/>
                <a:gd name="T49" fmla="*/ 151 h 242"/>
                <a:gd name="T50" fmla="*/ 4 w 154"/>
                <a:gd name="T51" fmla="*/ 181 h 242"/>
                <a:gd name="T52" fmla="*/ 11 w 154"/>
                <a:gd name="T53" fmla="*/ 211 h 242"/>
                <a:gd name="T54" fmla="*/ 21 w 154"/>
                <a:gd name="T55" fmla="*/ 242 h 242"/>
                <a:gd name="T56" fmla="*/ 147 w 154"/>
                <a:gd name="T57" fmla="*/ 242 h 242"/>
                <a:gd name="T58" fmla="*/ 142 w 154"/>
                <a:gd name="T59" fmla="*/ 226 h 242"/>
                <a:gd name="T60" fmla="*/ 134 w 154"/>
                <a:gd name="T61" fmla="*/ 197 h 242"/>
                <a:gd name="T62" fmla="*/ 129 w 154"/>
                <a:gd name="T63" fmla="*/ 166 h 242"/>
                <a:gd name="T64" fmla="*/ 128 w 154"/>
                <a:gd name="T65" fmla="*/ 136 h 242"/>
                <a:gd name="T66" fmla="*/ 128 w 154"/>
                <a:gd name="T67" fmla="*/ 104 h 242"/>
                <a:gd name="T68" fmla="*/ 131 w 154"/>
                <a:gd name="T69" fmla="*/ 74 h 242"/>
                <a:gd name="T70" fmla="*/ 138 w 154"/>
                <a:gd name="T71" fmla="*/ 44 h 242"/>
                <a:gd name="T72" fmla="*/ 148 w 154"/>
                <a:gd name="T73" fmla="*/ 15 h 242"/>
                <a:gd name="T74" fmla="*/ 154 w 154"/>
                <a:gd name="T75" fmla="*/ 0 h 242"/>
                <a:gd name="T76" fmla="*/ 152 w 154"/>
                <a:gd name="T77" fmla="*/ 0 h 2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154" h="242">
                  <a:moveTo>
                    <a:pt x="152" y="0"/>
                  </a:moveTo>
                  <a:lnTo>
                    <a:pt x="152" y="0"/>
                  </a:lnTo>
                  <a:lnTo>
                    <a:pt x="141" y="26"/>
                  </a:lnTo>
                  <a:lnTo>
                    <a:pt x="134" y="54"/>
                  </a:lnTo>
                  <a:lnTo>
                    <a:pt x="129" y="80"/>
                  </a:lnTo>
                  <a:lnTo>
                    <a:pt x="125" y="108"/>
                  </a:lnTo>
                  <a:lnTo>
                    <a:pt x="125" y="136"/>
                  </a:lnTo>
                  <a:lnTo>
                    <a:pt x="126" y="163"/>
                  </a:lnTo>
                  <a:lnTo>
                    <a:pt x="131" y="191"/>
                  </a:lnTo>
                  <a:lnTo>
                    <a:pt x="137" y="219"/>
                  </a:lnTo>
                  <a:lnTo>
                    <a:pt x="137" y="219"/>
                  </a:lnTo>
                  <a:lnTo>
                    <a:pt x="134" y="219"/>
                  </a:lnTo>
                  <a:lnTo>
                    <a:pt x="130" y="220"/>
                  </a:lnTo>
                  <a:lnTo>
                    <a:pt x="126" y="222"/>
                  </a:lnTo>
                  <a:lnTo>
                    <a:pt x="124" y="225"/>
                  </a:lnTo>
                  <a:lnTo>
                    <a:pt x="123" y="227"/>
                  </a:lnTo>
                  <a:lnTo>
                    <a:pt x="122" y="231"/>
                  </a:lnTo>
                  <a:lnTo>
                    <a:pt x="122" y="235"/>
                  </a:lnTo>
                  <a:lnTo>
                    <a:pt x="123" y="239"/>
                  </a:lnTo>
                  <a:lnTo>
                    <a:pt x="123" y="239"/>
                  </a:lnTo>
                  <a:lnTo>
                    <a:pt x="43" y="239"/>
                  </a:lnTo>
                  <a:lnTo>
                    <a:pt x="43" y="239"/>
                  </a:lnTo>
                  <a:lnTo>
                    <a:pt x="41" y="235"/>
                  </a:lnTo>
                  <a:lnTo>
                    <a:pt x="39" y="231"/>
                  </a:lnTo>
                  <a:lnTo>
                    <a:pt x="31" y="225"/>
                  </a:lnTo>
                  <a:lnTo>
                    <a:pt x="23" y="220"/>
                  </a:lnTo>
                  <a:lnTo>
                    <a:pt x="19" y="219"/>
                  </a:lnTo>
                  <a:lnTo>
                    <a:pt x="15" y="219"/>
                  </a:lnTo>
                  <a:lnTo>
                    <a:pt x="15" y="219"/>
                  </a:lnTo>
                  <a:lnTo>
                    <a:pt x="9" y="191"/>
                  </a:lnTo>
                  <a:lnTo>
                    <a:pt x="4" y="163"/>
                  </a:lnTo>
                  <a:lnTo>
                    <a:pt x="3" y="136"/>
                  </a:lnTo>
                  <a:lnTo>
                    <a:pt x="3" y="108"/>
                  </a:lnTo>
                  <a:lnTo>
                    <a:pt x="5" y="80"/>
                  </a:lnTo>
                  <a:lnTo>
                    <a:pt x="11" y="54"/>
                  </a:lnTo>
                  <a:lnTo>
                    <a:pt x="18" y="26"/>
                  </a:lnTo>
                  <a:lnTo>
                    <a:pt x="29" y="0"/>
                  </a:lnTo>
                  <a:lnTo>
                    <a:pt x="29" y="0"/>
                  </a:lnTo>
                  <a:lnTo>
                    <a:pt x="27" y="0"/>
                  </a:lnTo>
                  <a:lnTo>
                    <a:pt x="27" y="0"/>
                  </a:lnTo>
                  <a:lnTo>
                    <a:pt x="21" y="15"/>
                  </a:lnTo>
                  <a:lnTo>
                    <a:pt x="16" y="30"/>
                  </a:lnTo>
                  <a:lnTo>
                    <a:pt x="11" y="44"/>
                  </a:lnTo>
                  <a:lnTo>
                    <a:pt x="7" y="60"/>
                  </a:lnTo>
                  <a:lnTo>
                    <a:pt x="4" y="74"/>
                  </a:lnTo>
                  <a:lnTo>
                    <a:pt x="3" y="90"/>
                  </a:lnTo>
                  <a:lnTo>
                    <a:pt x="0" y="104"/>
                  </a:lnTo>
                  <a:lnTo>
                    <a:pt x="0" y="120"/>
                  </a:lnTo>
                  <a:lnTo>
                    <a:pt x="0" y="136"/>
                  </a:lnTo>
                  <a:lnTo>
                    <a:pt x="0" y="151"/>
                  </a:lnTo>
                  <a:lnTo>
                    <a:pt x="3" y="166"/>
                  </a:lnTo>
                  <a:lnTo>
                    <a:pt x="4" y="181"/>
                  </a:lnTo>
                  <a:lnTo>
                    <a:pt x="7" y="197"/>
                  </a:lnTo>
                  <a:lnTo>
                    <a:pt x="11" y="211"/>
                  </a:lnTo>
                  <a:lnTo>
                    <a:pt x="15" y="226"/>
                  </a:lnTo>
                  <a:lnTo>
                    <a:pt x="21" y="242"/>
                  </a:lnTo>
                  <a:lnTo>
                    <a:pt x="21" y="242"/>
                  </a:lnTo>
                  <a:lnTo>
                    <a:pt x="147" y="242"/>
                  </a:lnTo>
                  <a:lnTo>
                    <a:pt x="147" y="242"/>
                  </a:lnTo>
                  <a:lnTo>
                    <a:pt x="142" y="226"/>
                  </a:lnTo>
                  <a:lnTo>
                    <a:pt x="138" y="211"/>
                  </a:lnTo>
                  <a:lnTo>
                    <a:pt x="134" y="197"/>
                  </a:lnTo>
                  <a:lnTo>
                    <a:pt x="131" y="181"/>
                  </a:lnTo>
                  <a:lnTo>
                    <a:pt x="129" y="166"/>
                  </a:lnTo>
                  <a:lnTo>
                    <a:pt x="128" y="151"/>
                  </a:lnTo>
                  <a:lnTo>
                    <a:pt x="128" y="136"/>
                  </a:lnTo>
                  <a:lnTo>
                    <a:pt x="128" y="120"/>
                  </a:lnTo>
                  <a:lnTo>
                    <a:pt x="128" y="104"/>
                  </a:lnTo>
                  <a:lnTo>
                    <a:pt x="129" y="90"/>
                  </a:lnTo>
                  <a:lnTo>
                    <a:pt x="131" y="74"/>
                  </a:lnTo>
                  <a:lnTo>
                    <a:pt x="135" y="60"/>
                  </a:lnTo>
                  <a:lnTo>
                    <a:pt x="138" y="44"/>
                  </a:lnTo>
                  <a:lnTo>
                    <a:pt x="142" y="30"/>
                  </a:lnTo>
                  <a:lnTo>
                    <a:pt x="148" y="15"/>
                  </a:lnTo>
                  <a:lnTo>
                    <a:pt x="154" y="0"/>
                  </a:lnTo>
                  <a:lnTo>
                    <a:pt x="154" y="0"/>
                  </a:lnTo>
                  <a:lnTo>
                    <a:pt x="152" y="0"/>
                  </a:lnTo>
                  <a:lnTo>
                    <a:pt x="152" y="0"/>
                  </a:lnTo>
                  <a:close/>
                </a:path>
              </a:pathLst>
            </a:custGeom>
            <a:grpFill/>
            <a:ln>
              <a:solidFill>
                <a:schemeClr val="bg1"/>
              </a:solidFill>
              <a:headEnd/>
              <a:tailEn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solidFill>
                  <a:srgbClr val="0070C0"/>
                </a:solidFill>
              </a:endParaRPr>
            </a:p>
          </xdr:txBody>
        </xdr:sp>
        <xdr:sp macro="" textlink="">
          <xdr:nvSpPr>
            <xdr:cNvPr id="68" name="Freeform 86">
              <a:extLst>
                <a:ext uri="{FF2B5EF4-FFF2-40B4-BE49-F238E27FC236}">
                  <a16:creationId xmlns:a16="http://schemas.microsoft.com/office/drawing/2014/main" id="{00000000-0008-0000-0E00-000044000000}"/>
                </a:ext>
              </a:extLst>
            </xdr:cNvPr>
            <xdr:cNvSpPr>
              <a:spLocks/>
            </xdr:cNvSpPr>
          </xdr:nvSpPr>
          <xdr:spPr bwMode="auto">
            <a:xfrm>
              <a:off x="7067551" y="3632201"/>
              <a:ext cx="296863" cy="407988"/>
            </a:xfrm>
            <a:custGeom>
              <a:avLst/>
              <a:gdLst>
                <a:gd name="T0" fmla="*/ 178 w 187"/>
                <a:gd name="T1" fmla="*/ 0 h 257"/>
                <a:gd name="T2" fmla="*/ 171 w 187"/>
                <a:gd name="T3" fmla="*/ 0 h 257"/>
                <a:gd name="T4" fmla="*/ 159 w 187"/>
                <a:gd name="T5" fmla="*/ 30 h 257"/>
                <a:gd name="T6" fmla="*/ 152 w 187"/>
                <a:gd name="T7" fmla="*/ 60 h 257"/>
                <a:gd name="T8" fmla="*/ 146 w 187"/>
                <a:gd name="T9" fmla="*/ 90 h 257"/>
                <a:gd name="T10" fmla="*/ 145 w 187"/>
                <a:gd name="T11" fmla="*/ 120 h 257"/>
                <a:gd name="T12" fmla="*/ 145 w 187"/>
                <a:gd name="T13" fmla="*/ 151 h 257"/>
                <a:gd name="T14" fmla="*/ 148 w 187"/>
                <a:gd name="T15" fmla="*/ 181 h 257"/>
                <a:gd name="T16" fmla="*/ 155 w 187"/>
                <a:gd name="T17" fmla="*/ 211 h 257"/>
                <a:gd name="T18" fmla="*/ 164 w 187"/>
                <a:gd name="T19" fmla="*/ 242 h 257"/>
                <a:gd name="T20" fmla="*/ 38 w 187"/>
                <a:gd name="T21" fmla="*/ 242 h 257"/>
                <a:gd name="T22" fmla="*/ 32 w 187"/>
                <a:gd name="T23" fmla="*/ 226 h 257"/>
                <a:gd name="T24" fmla="*/ 24 w 187"/>
                <a:gd name="T25" fmla="*/ 197 h 257"/>
                <a:gd name="T26" fmla="*/ 20 w 187"/>
                <a:gd name="T27" fmla="*/ 166 h 257"/>
                <a:gd name="T28" fmla="*/ 17 w 187"/>
                <a:gd name="T29" fmla="*/ 136 h 257"/>
                <a:gd name="T30" fmla="*/ 17 w 187"/>
                <a:gd name="T31" fmla="*/ 104 h 257"/>
                <a:gd name="T32" fmla="*/ 21 w 187"/>
                <a:gd name="T33" fmla="*/ 74 h 257"/>
                <a:gd name="T34" fmla="*/ 28 w 187"/>
                <a:gd name="T35" fmla="*/ 44 h 257"/>
                <a:gd name="T36" fmla="*/ 38 w 187"/>
                <a:gd name="T37" fmla="*/ 15 h 257"/>
                <a:gd name="T38" fmla="*/ 44 w 187"/>
                <a:gd name="T39" fmla="*/ 0 h 257"/>
                <a:gd name="T40" fmla="*/ 35 w 187"/>
                <a:gd name="T41" fmla="*/ 0 h 257"/>
                <a:gd name="T42" fmla="*/ 27 w 187"/>
                <a:gd name="T43" fmla="*/ 0 h 257"/>
                <a:gd name="T44" fmla="*/ 16 w 187"/>
                <a:gd name="T45" fmla="*/ 31 h 257"/>
                <a:gd name="T46" fmla="*/ 8 w 187"/>
                <a:gd name="T47" fmla="*/ 64 h 257"/>
                <a:gd name="T48" fmla="*/ 3 w 187"/>
                <a:gd name="T49" fmla="*/ 96 h 257"/>
                <a:gd name="T50" fmla="*/ 0 w 187"/>
                <a:gd name="T51" fmla="*/ 128 h 257"/>
                <a:gd name="T52" fmla="*/ 3 w 187"/>
                <a:gd name="T53" fmla="*/ 161 h 257"/>
                <a:gd name="T54" fmla="*/ 8 w 187"/>
                <a:gd name="T55" fmla="*/ 193 h 257"/>
                <a:gd name="T56" fmla="*/ 16 w 187"/>
                <a:gd name="T57" fmla="*/ 226 h 257"/>
                <a:gd name="T58" fmla="*/ 27 w 187"/>
                <a:gd name="T59" fmla="*/ 257 h 257"/>
                <a:gd name="T60" fmla="*/ 187 w 187"/>
                <a:gd name="T61" fmla="*/ 257 h 257"/>
                <a:gd name="T62" fmla="*/ 181 w 187"/>
                <a:gd name="T63" fmla="*/ 242 h 257"/>
                <a:gd name="T64" fmla="*/ 170 w 187"/>
                <a:gd name="T65" fmla="*/ 209 h 257"/>
                <a:gd name="T66" fmla="*/ 164 w 187"/>
                <a:gd name="T67" fmla="*/ 178 h 257"/>
                <a:gd name="T68" fmla="*/ 160 w 187"/>
                <a:gd name="T69" fmla="*/ 145 h 257"/>
                <a:gd name="T70" fmla="*/ 160 w 187"/>
                <a:gd name="T71" fmla="*/ 112 h 257"/>
                <a:gd name="T72" fmla="*/ 164 w 187"/>
                <a:gd name="T73" fmla="*/ 79 h 257"/>
                <a:gd name="T74" fmla="*/ 170 w 187"/>
                <a:gd name="T75" fmla="*/ 48 h 257"/>
                <a:gd name="T76" fmla="*/ 181 w 187"/>
                <a:gd name="T77" fmla="*/ 15 h 257"/>
                <a:gd name="T78" fmla="*/ 187 w 187"/>
                <a:gd name="T79" fmla="*/ 0 h 257"/>
                <a:gd name="T80" fmla="*/ 178 w 187"/>
                <a:gd name="T81" fmla="*/ 0 h 2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Lst>
              <a:rect l="0" t="0" r="r" b="b"/>
              <a:pathLst>
                <a:path w="187" h="257">
                  <a:moveTo>
                    <a:pt x="178" y="0"/>
                  </a:moveTo>
                  <a:lnTo>
                    <a:pt x="178" y="0"/>
                  </a:lnTo>
                  <a:lnTo>
                    <a:pt x="171" y="0"/>
                  </a:lnTo>
                  <a:lnTo>
                    <a:pt x="171" y="0"/>
                  </a:lnTo>
                  <a:lnTo>
                    <a:pt x="165" y="15"/>
                  </a:lnTo>
                  <a:lnTo>
                    <a:pt x="159" y="30"/>
                  </a:lnTo>
                  <a:lnTo>
                    <a:pt x="155" y="44"/>
                  </a:lnTo>
                  <a:lnTo>
                    <a:pt x="152" y="60"/>
                  </a:lnTo>
                  <a:lnTo>
                    <a:pt x="148" y="74"/>
                  </a:lnTo>
                  <a:lnTo>
                    <a:pt x="146" y="90"/>
                  </a:lnTo>
                  <a:lnTo>
                    <a:pt x="145" y="104"/>
                  </a:lnTo>
                  <a:lnTo>
                    <a:pt x="145" y="120"/>
                  </a:lnTo>
                  <a:lnTo>
                    <a:pt x="145" y="136"/>
                  </a:lnTo>
                  <a:lnTo>
                    <a:pt x="145" y="151"/>
                  </a:lnTo>
                  <a:lnTo>
                    <a:pt x="146" y="166"/>
                  </a:lnTo>
                  <a:lnTo>
                    <a:pt x="148" y="181"/>
                  </a:lnTo>
                  <a:lnTo>
                    <a:pt x="151" y="197"/>
                  </a:lnTo>
                  <a:lnTo>
                    <a:pt x="155" y="211"/>
                  </a:lnTo>
                  <a:lnTo>
                    <a:pt x="159" y="226"/>
                  </a:lnTo>
                  <a:lnTo>
                    <a:pt x="164" y="242"/>
                  </a:lnTo>
                  <a:lnTo>
                    <a:pt x="164" y="242"/>
                  </a:lnTo>
                  <a:lnTo>
                    <a:pt x="38" y="242"/>
                  </a:lnTo>
                  <a:lnTo>
                    <a:pt x="38" y="242"/>
                  </a:lnTo>
                  <a:lnTo>
                    <a:pt x="32" y="226"/>
                  </a:lnTo>
                  <a:lnTo>
                    <a:pt x="28" y="211"/>
                  </a:lnTo>
                  <a:lnTo>
                    <a:pt x="24" y="197"/>
                  </a:lnTo>
                  <a:lnTo>
                    <a:pt x="21" y="181"/>
                  </a:lnTo>
                  <a:lnTo>
                    <a:pt x="20" y="166"/>
                  </a:lnTo>
                  <a:lnTo>
                    <a:pt x="17" y="151"/>
                  </a:lnTo>
                  <a:lnTo>
                    <a:pt x="17" y="136"/>
                  </a:lnTo>
                  <a:lnTo>
                    <a:pt x="17" y="120"/>
                  </a:lnTo>
                  <a:lnTo>
                    <a:pt x="17" y="104"/>
                  </a:lnTo>
                  <a:lnTo>
                    <a:pt x="20" y="90"/>
                  </a:lnTo>
                  <a:lnTo>
                    <a:pt x="21" y="74"/>
                  </a:lnTo>
                  <a:lnTo>
                    <a:pt x="24" y="60"/>
                  </a:lnTo>
                  <a:lnTo>
                    <a:pt x="28" y="44"/>
                  </a:lnTo>
                  <a:lnTo>
                    <a:pt x="33" y="30"/>
                  </a:lnTo>
                  <a:lnTo>
                    <a:pt x="38" y="15"/>
                  </a:lnTo>
                  <a:lnTo>
                    <a:pt x="44" y="0"/>
                  </a:lnTo>
                  <a:lnTo>
                    <a:pt x="44" y="0"/>
                  </a:lnTo>
                  <a:lnTo>
                    <a:pt x="35" y="0"/>
                  </a:lnTo>
                  <a:lnTo>
                    <a:pt x="35" y="0"/>
                  </a:lnTo>
                  <a:lnTo>
                    <a:pt x="27" y="0"/>
                  </a:lnTo>
                  <a:lnTo>
                    <a:pt x="27" y="0"/>
                  </a:lnTo>
                  <a:lnTo>
                    <a:pt x="21" y="15"/>
                  </a:lnTo>
                  <a:lnTo>
                    <a:pt x="16" y="31"/>
                  </a:lnTo>
                  <a:lnTo>
                    <a:pt x="11" y="48"/>
                  </a:lnTo>
                  <a:lnTo>
                    <a:pt x="8" y="64"/>
                  </a:lnTo>
                  <a:lnTo>
                    <a:pt x="4" y="79"/>
                  </a:lnTo>
                  <a:lnTo>
                    <a:pt x="3" y="96"/>
                  </a:lnTo>
                  <a:lnTo>
                    <a:pt x="2" y="112"/>
                  </a:lnTo>
                  <a:lnTo>
                    <a:pt x="0" y="128"/>
                  </a:lnTo>
                  <a:lnTo>
                    <a:pt x="2" y="145"/>
                  </a:lnTo>
                  <a:lnTo>
                    <a:pt x="3" y="161"/>
                  </a:lnTo>
                  <a:lnTo>
                    <a:pt x="4" y="178"/>
                  </a:lnTo>
                  <a:lnTo>
                    <a:pt x="8" y="193"/>
                  </a:lnTo>
                  <a:lnTo>
                    <a:pt x="11" y="209"/>
                  </a:lnTo>
                  <a:lnTo>
                    <a:pt x="16" y="226"/>
                  </a:lnTo>
                  <a:lnTo>
                    <a:pt x="21" y="242"/>
                  </a:lnTo>
                  <a:lnTo>
                    <a:pt x="27" y="257"/>
                  </a:lnTo>
                  <a:lnTo>
                    <a:pt x="27" y="257"/>
                  </a:lnTo>
                  <a:lnTo>
                    <a:pt x="187" y="257"/>
                  </a:lnTo>
                  <a:lnTo>
                    <a:pt x="187" y="257"/>
                  </a:lnTo>
                  <a:lnTo>
                    <a:pt x="181" y="242"/>
                  </a:lnTo>
                  <a:lnTo>
                    <a:pt x="175" y="226"/>
                  </a:lnTo>
                  <a:lnTo>
                    <a:pt x="170" y="209"/>
                  </a:lnTo>
                  <a:lnTo>
                    <a:pt x="166" y="193"/>
                  </a:lnTo>
                  <a:lnTo>
                    <a:pt x="164" y="178"/>
                  </a:lnTo>
                  <a:lnTo>
                    <a:pt x="162" y="161"/>
                  </a:lnTo>
                  <a:lnTo>
                    <a:pt x="160" y="145"/>
                  </a:lnTo>
                  <a:lnTo>
                    <a:pt x="160" y="128"/>
                  </a:lnTo>
                  <a:lnTo>
                    <a:pt x="160" y="112"/>
                  </a:lnTo>
                  <a:lnTo>
                    <a:pt x="162" y="96"/>
                  </a:lnTo>
                  <a:lnTo>
                    <a:pt x="164" y="79"/>
                  </a:lnTo>
                  <a:lnTo>
                    <a:pt x="166" y="64"/>
                  </a:lnTo>
                  <a:lnTo>
                    <a:pt x="170" y="48"/>
                  </a:lnTo>
                  <a:lnTo>
                    <a:pt x="175" y="31"/>
                  </a:lnTo>
                  <a:lnTo>
                    <a:pt x="181" y="15"/>
                  </a:lnTo>
                  <a:lnTo>
                    <a:pt x="187" y="0"/>
                  </a:lnTo>
                  <a:lnTo>
                    <a:pt x="187" y="0"/>
                  </a:lnTo>
                  <a:lnTo>
                    <a:pt x="178" y="0"/>
                  </a:lnTo>
                  <a:lnTo>
                    <a:pt x="178" y="0"/>
                  </a:lnTo>
                  <a:close/>
                </a:path>
              </a:pathLst>
            </a:custGeom>
            <a:grpFill/>
            <a:ln>
              <a:solidFill>
                <a:schemeClr val="bg1"/>
              </a:solidFill>
              <a:headEnd/>
              <a:tailEn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solidFill>
                  <a:srgbClr val="0070C0"/>
                </a:solidFill>
              </a:endParaRPr>
            </a:p>
          </xdr:txBody>
        </xdr:sp>
        <xdr:sp macro="" textlink="">
          <xdr:nvSpPr>
            <xdr:cNvPr id="69" name="Freeform 87">
              <a:extLst>
                <a:ext uri="{FF2B5EF4-FFF2-40B4-BE49-F238E27FC236}">
                  <a16:creationId xmlns:a16="http://schemas.microsoft.com/office/drawing/2014/main" id="{00000000-0008-0000-0E00-000045000000}"/>
                </a:ext>
              </a:extLst>
            </xdr:cNvPr>
            <xdr:cNvSpPr>
              <a:spLocks noEditPoints="1"/>
            </xdr:cNvSpPr>
          </xdr:nvSpPr>
          <xdr:spPr bwMode="auto">
            <a:xfrm>
              <a:off x="7099301" y="3632201"/>
              <a:ext cx="236538" cy="379413"/>
            </a:xfrm>
            <a:custGeom>
              <a:avLst/>
              <a:gdLst>
                <a:gd name="T0" fmla="*/ 12 w 149"/>
                <a:gd name="T1" fmla="*/ 219 h 239"/>
                <a:gd name="T2" fmla="*/ 20 w 149"/>
                <a:gd name="T3" fmla="*/ 220 h 239"/>
                <a:gd name="T4" fmla="*/ 36 w 149"/>
                <a:gd name="T5" fmla="*/ 231 h 239"/>
                <a:gd name="T6" fmla="*/ 40 w 149"/>
                <a:gd name="T7" fmla="*/ 239 h 239"/>
                <a:gd name="T8" fmla="*/ 120 w 149"/>
                <a:gd name="T9" fmla="*/ 239 h 239"/>
                <a:gd name="T10" fmla="*/ 119 w 149"/>
                <a:gd name="T11" fmla="*/ 235 h 239"/>
                <a:gd name="T12" fmla="*/ 120 w 149"/>
                <a:gd name="T13" fmla="*/ 227 h 239"/>
                <a:gd name="T14" fmla="*/ 123 w 149"/>
                <a:gd name="T15" fmla="*/ 222 h 239"/>
                <a:gd name="T16" fmla="*/ 131 w 149"/>
                <a:gd name="T17" fmla="*/ 219 h 239"/>
                <a:gd name="T18" fmla="*/ 134 w 149"/>
                <a:gd name="T19" fmla="*/ 219 h 239"/>
                <a:gd name="T20" fmla="*/ 123 w 149"/>
                <a:gd name="T21" fmla="*/ 163 h 239"/>
                <a:gd name="T22" fmla="*/ 122 w 149"/>
                <a:gd name="T23" fmla="*/ 108 h 239"/>
                <a:gd name="T24" fmla="*/ 131 w 149"/>
                <a:gd name="T25" fmla="*/ 54 h 239"/>
                <a:gd name="T26" fmla="*/ 149 w 149"/>
                <a:gd name="T27" fmla="*/ 0 h 239"/>
                <a:gd name="T28" fmla="*/ 26 w 149"/>
                <a:gd name="T29" fmla="*/ 0 h 239"/>
                <a:gd name="T30" fmla="*/ 15 w 149"/>
                <a:gd name="T31" fmla="*/ 26 h 239"/>
                <a:gd name="T32" fmla="*/ 2 w 149"/>
                <a:gd name="T33" fmla="*/ 80 h 239"/>
                <a:gd name="T34" fmla="*/ 0 w 149"/>
                <a:gd name="T35" fmla="*/ 136 h 239"/>
                <a:gd name="T36" fmla="*/ 6 w 149"/>
                <a:gd name="T37" fmla="*/ 191 h 239"/>
                <a:gd name="T38" fmla="*/ 12 w 149"/>
                <a:gd name="T39" fmla="*/ 219 h 239"/>
                <a:gd name="T40" fmla="*/ 71 w 149"/>
                <a:gd name="T41" fmla="*/ 48 h 239"/>
                <a:gd name="T42" fmla="*/ 87 w 149"/>
                <a:gd name="T43" fmla="*/ 52 h 239"/>
                <a:gd name="T44" fmla="*/ 101 w 149"/>
                <a:gd name="T45" fmla="*/ 62 h 239"/>
                <a:gd name="T46" fmla="*/ 108 w 149"/>
                <a:gd name="T47" fmla="*/ 77 h 239"/>
                <a:gd name="T48" fmla="*/ 109 w 149"/>
                <a:gd name="T49" fmla="*/ 96 h 239"/>
                <a:gd name="T50" fmla="*/ 108 w 149"/>
                <a:gd name="T51" fmla="*/ 106 h 239"/>
                <a:gd name="T52" fmla="*/ 99 w 149"/>
                <a:gd name="T53" fmla="*/ 122 h 239"/>
                <a:gd name="T54" fmla="*/ 86 w 149"/>
                <a:gd name="T55" fmla="*/ 136 h 239"/>
                <a:gd name="T56" fmla="*/ 71 w 149"/>
                <a:gd name="T57" fmla="*/ 143 h 239"/>
                <a:gd name="T58" fmla="*/ 61 w 149"/>
                <a:gd name="T59" fmla="*/ 144 h 239"/>
                <a:gd name="T60" fmla="*/ 43 w 149"/>
                <a:gd name="T61" fmla="*/ 139 h 239"/>
                <a:gd name="T62" fmla="*/ 27 w 149"/>
                <a:gd name="T63" fmla="*/ 130 h 239"/>
                <a:gd name="T64" fmla="*/ 18 w 149"/>
                <a:gd name="T65" fmla="*/ 114 h 239"/>
                <a:gd name="T66" fmla="*/ 15 w 149"/>
                <a:gd name="T67" fmla="*/ 96 h 239"/>
                <a:gd name="T68" fmla="*/ 18 w 149"/>
                <a:gd name="T69" fmla="*/ 86 h 239"/>
                <a:gd name="T70" fmla="*/ 27 w 149"/>
                <a:gd name="T71" fmla="*/ 68 h 239"/>
                <a:gd name="T72" fmla="*/ 43 w 149"/>
                <a:gd name="T73" fmla="*/ 56 h 239"/>
                <a:gd name="T74" fmla="*/ 61 w 149"/>
                <a:gd name="T75" fmla="*/ 49 h 239"/>
                <a:gd name="T76" fmla="*/ 71 w 149"/>
                <a:gd name="T77" fmla="*/ 4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149" h="239">
                  <a:moveTo>
                    <a:pt x="12" y="219"/>
                  </a:moveTo>
                  <a:lnTo>
                    <a:pt x="12" y="219"/>
                  </a:lnTo>
                  <a:lnTo>
                    <a:pt x="16" y="219"/>
                  </a:lnTo>
                  <a:lnTo>
                    <a:pt x="20" y="220"/>
                  </a:lnTo>
                  <a:lnTo>
                    <a:pt x="28" y="225"/>
                  </a:lnTo>
                  <a:lnTo>
                    <a:pt x="36" y="231"/>
                  </a:lnTo>
                  <a:lnTo>
                    <a:pt x="38" y="235"/>
                  </a:lnTo>
                  <a:lnTo>
                    <a:pt x="40" y="239"/>
                  </a:lnTo>
                  <a:lnTo>
                    <a:pt x="40" y="239"/>
                  </a:lnTo>
                  <a:lnTo>
                    <a:pt x="120" y="239"/>
                  </a:lnTo>
                  <a:lnTo>
                    <a:pt x="120" y="239"/>
                  </a:lnTo>
                  <a:lnTo>
                    <a:pt x="119" y="235"/>
                  </a:lnTo>
                  <a:lnTo>
                    <a:pt x="119" y="231"/>
                  </a:lnTo>
                  <a:lnTo>
                    <a:pt x="120" y="227"/>
                  </a:lnTo>
                  <a:lnTo>
                    <a:pt x="121" y="225"/>
                  </a:lnTo>
                  <a:lnTo>
                    <a:pt x="123" y="222"/>
                  </a:lnTo>
                  <a:lnTo>
                    <a:pt x="127" y="220"/>
                  </a:lnTo>
                  <a:lnTo>
                    <a:pt x="131" y="219"/>
                  </a:lnTo>
                  <a:lnTo>
                    <a:pt x="134" y="219"/>
                  </a:lnTo>
                  <a:lnTo>
                    <a:pt x="134" y="219"/>
                  </a:lnTo>
                  <a:lnTo>
                    <a:pt x="128" y="191"/>
                  </a:lnTo>
                  <a:lnTo>
                    <a:pt x="123" y="163"/>
                  </a:lnTo>
                  <a:lnTo>
                    <a:pt x="122" y="136"/>
                  </a:lnTo>
                  <a:lnTo>
                    <a:pt x="122" y="108"/>
                  </a:lnTo>
                  <a:lnTo>
                    <a:pt x="126" y="80"/>
                  </a:lnTo>
                  <a:lnTo>
                    <a:pt x="131" y="54"/>
                  </a:lnTo>
                  <a:lnTo>
                    <a:pt x="138" y="26"/>
                  </a:lnTo>
                  <a:lnTo>
                    <a:pt x="149" y="0"/>
                  </a:lnTo>
                  <a:lnTo>
                    <a:pt x="149" y="0"/>
                  </a:lnTo>
                  <a:lnTo>
                    <a:pt x="26" y="0"/>
                  </a:lnTo>
                  <a:lnTo>
                    <a:pt x="26" y="0"/>
                  </a:lnTo>
                  <a:lnTo>
                    <a:pt x="15" y="26"/>
                  </a:lnTo>
                  <a:lnTo>
                    <a:pt x="8" y="54"/>
                  </a:lnTo>
                  <a:lnTo>
                    <a:pt x="2" y="80"/>
                  </a:lnTo>
                  <a:lnTo>
                    <a:pt x="0" y="108"/>
                  </a:lnTo>
                  <a:lnTo>
                    <a:pt x="0" y="136"/>
                  </a:lnTo>
                  <a:lnTo>
                    <a:pt x="1" y="163"/>
                  </a:lnTo>
                  <a:lnTo>
                    <a:pt x="6" y="191"/>
                  </a:lnTo>
                  <a:lnTo>
                    <a:pt x="12" y="219"/>
                  </a:lnTo>
                  <a:lnTo>
                    <a:pt x="12" y="219"/>
                  </a:lnTo>
                  <a:close/>
                  <a:moveTo>
                    <a:pt x="71" y="48"/>
                  </a:moveTo>
                  <a:lnTo>
                    <a:pt x="71" y="48"/>
                  </a:lnTo>
                  <a:lnTo>
                    <a:pt x="80" y="49"/>
                  </a:lnTo>
                  <a:lnTo>
                    <a:pt x="87" y="52"/>
                  </a:lnTo>
                  <a:lnTo>
                    <a:pt x="95" y="56"/>
                  </a:lnTo>
                  <a:lnTo>
                    <a:pt x="101" y="62"/>
                  </a:lnTo>
                  <a:lnTo>
                    <a:pt x="105" y="68"/>
                  </a:lnTo>
                  <a:lnTo>
                    <a:pt x="108" y="77"/>
                  </a:lnTo>
                  <a:lnTo>
                    <a:pt x="109" y="86"/>
                  </a:lnTo>
                  <a:lnTo>
                    <a:pt x="109" y="96"/>
                  </a:lnTo>
                  <a:lnTo>
                    <a:pt x="109" y="96"/>
                  </a:lnTo>
                  <a:lnTo>
                    <a:pt x="108" y="106"/>
                  </a:lnTo>
                  <a:lnTo>
                    <a:pt x="104" y="114"/>
                  </a:lnTo>
                  <a:lnTo>
                    <a:pt x="99" y="122"/>
                  </a:lnTo>
                  <a:lnTo>
                    <a:pt x="93" y="130"/>
                  </a:lnTo>
                  <a:lnTo>
                    <a:pt x="86" y="136"/>
                  </a:lnTo>
                  <a:lnTo>
                    <a:pt x="79" y="139"/>
                  </a:lnTo>
                  <a:lnTo>
                    <a:pt x="71" y="143"/>
                  </a:lnTo>
                  <a:lnTo>
                    <a:pt x="61" y="144"/>
                  </a:lnTo>
                  <a:lnTo>
                    <a:pt x="61" y="144"/>
                  </a:lnTo>
                  <a:lnTo>
                    <a:pt x="51" y="143"/>
                  </a:lnTo>
                  <a:lnTo>
                    <a:pt x="43" y="139"/>
                  </a:lnTo>
                  <a:lnTo>
                    <a:pt x="34" y="136"/>
                  </a:lnTo>
                  <a:lnTo>
                    <a:pt x="27" y="130"/>
                  </a:lnTo>
                  <a:lnTo>
                    <a:pt x="21" y="122"/>
                  </a:lnTo>
                  <a:lnTo>
                    <a:pt x="18" y="114"/>
                  </a:lnTo>
                  <a:lnTo>
                    <a:pt x="15" y="106"/>
                  </a:lnTo>
                  <a:lnTo>
                    <a:pt x="15" y="96"/>
                  </a:lnTo>
                  <a:lnTo>
                    <a:pt x="15" y="96"/>
                  </a:lnTo>
                  <a:lnTo>
                    <a:pt x="18" y="86"/>
                  </a:lnTo>
                  <a:lnTo>
                    <a:pt x="21" y="77"/>
                  </a:lnTo>
                  <a:lnTo>
                    <a:pt x="27" y="68"/>
                  </a:lnTo>
                  <a:lnTo>
                    <a:pt x="34" y="62"/>
                  </a:lnTo>
                  <a:lnTo>
                    <a:pt x="43" y="56"/>
                  </a:lnTo>
                  <a:lnTo>
                    <a:pt x="51" y="52"/>
                  </a:lnTo>
                  <a:lnTo>
                    <a:pt x="61" y="49"/>
                  </a:lnTo>
                  <a:lnTo>
                    <a:pt x="71" y="48"/>
                  </a:lnTo>
                  <a:lnTo>
                    <a:pt x="71" y="48"/>
                  </a:lnTo>
                  <a:close/>
                </a:path>
              </a:pathLst>
            </a:custGeom>
            <a:grpFill/>
            <a:ln>
              <a:solidFill>
                <a:schemeClr val="bg1"/>
              </a:solidFill>
              <a:headEnd/>
              <a:tailEn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solidFill>
                  <a:srgbClr val="0070C0"/>
                </a:solidFill>
              </a:endParaRPr>
            </a:p>
          </xdr:txBody>
        </xdr:sp>
        <xdr:sp macro="" textlink="">
          <xdr:nvSpPr>
            <xdr:cNvPr id="72" name="Freeform 88">
              <a:extLst>
                <a:ext uri="{FF2B5EF4-FFF2-40B4-BE49-F238E27FC236}">
                  <a16:creationId xmlns:a16="http://schemas.microsoft.com/office/drawing/2014/main" id="{00000000-0008-0000-0E00-000048000000}"/>
                </a:ext>
              </a:extLst>
            </xdr:cNvPr>
            <xdr:cNvSpPr>
              <a:spLocks noEditPoints="1"/>
            </xdr:cNvSpPr>
          </xdr:nvSpPr>
          <xdr:spPr bwMode="auto">
            <a:xfrm>
              <a:off x="7140576" y="3748088"/>
              <a:ext cx="114300" cy="71438"/>
            </a:xfrm>
            <a:custGeom>
              <a:avLst/>
              <a:gdLst>
                <a:gd name="T0" fmla="*/ 8 w 72"/>
                <a:gd name="T1" fmla="*/ 24 h 45"/>
                <a:gd name="T2" fmla="*/ 12 w 72"/>
                <a:gd name="T3" fmla="*/ 39 h 45"/>
                <a:gd name="T4" fmla="*/ 16 w 72"/>
                <a:gd name="T5" fmla="*/ 41 h 45"/>
                <a:gd name="T6" fmla="*/ 22 w 72"/>
                <a:gd name="T7" fmla="*/ 45 h 45"/>
                <a:gd name="T8" fmla="*/ 25 w 72"/>
                <a:gd name="T9" fmla="*/ 45 h 45"/>
                <a:gd name="T10" fmla="*/ 35 w 72"/>
                <a:gd name="T11" fmla="*/ 42 h 45"/>
                <a:gd name="T12" fmla="*/ 39 w 72"/>
                <a:gd name="T13" fmla="*/ 39 h 45"/>
                <a:gd name="T14" fmla="*/ 41 w 72"/>
                <a:gd name="T15" fmla="*/ 34 h 45"/>
                <a:gd name="T16" fmla="*/ 43 w 72"/>
                <a:gd name="T17" fmla="*/ 28 h 45"/>
                <a:gd name="T18" fmla="*/ 45 w 72"/>
                <a:gd name="T19" fmla="*/ 24 h 45"/>
                <a:gd name="T20" fmla="*/ 55 w 72"/>
                <a:gd name="T21" fmla="*/ 24 h 45"/>
                <a:gd name="T22" fmla="*/ 55 w 72"/>
                <a:gd name="T23" fmla="*/ 24 h 45"/>
                <a:gd name="T24" fmla="*/ 53 w 72"/>
                <a:gd name="T25" fmla="*/ 34 h 45"/>
                <a:gd name="T26" fmla="*/ 48 w 72"/>
                <a:gd name="T27" fmla="*/ 41 h 45"/>
                <a:gd name="T28" fmla="*/ 48 w 72"/>
                <a:gd name="T29" fmla="*/ 42 h 45"/>
                <a:gd name="T30" fmla="*/ 61 w 72"/>
                <a:gd name="T31" fmla="*/ 42 h 45"/>
                <a:gd name="T32" fmla="*/ 64 w 72"/>
                <a:gd name="T33" fmla="*/ 34 h 45"/>
                <a:gd name="T34" fmla="*/ 66 w 72"/>
                <a:gd name="T35" fmla="*/ 24 h 45"/>
                <a:gd name="T36" fmla="*/ 66 w 72"/>
                <a:gd name="T37" fmla="*/ 24 h 45"/>
                <a:gd name="T38" fmla="*/ 72 w 72"/>
                <a:gd name="T39" fmla="*/ 24 h 45"/>
                <a:gd name="T40" fmla="*/ 72 w 72"/>
                <a:gd name="T41" fmla="*/ 21 h 45"/>
                <a:gd name="T42" fmla="*/ 66 w 72"/>
                <a:gd name="T43" fmla="*/ 21 h 45"/>
                <a:gd name="T44" fmla="*/ 65 w 72"/>
                <a:gd name="T45" fmla="*/ 13 h 45"/>
                <a:gd name="T46" fmla="*/ 63 w 72"/>
                <a:gd name="T47" fmla="*/ 7 h 45"/>
                <a:gd name="T48" fmla="*/ 58 w 72"/>
                <a:gd name="T49" fmla="*/ 3 h 45"/>
                <a:gd name="T50" fmla="*/ 52 w 72"/>
                <a:gd name="T51" fmla="*/ 0 h 45"/>
                <a:gd name="T52" fmla="*/ 46 w 72"/>
                <a:gd name="T53" fmla="*/ 1 h 45"/>
                <a:gd name="T54" fmla="*/ 42 w 72"/>
                <a:gd name="T55" fmla="*/ 4 h 45"/>
                <a:gd name="T56" fmla="*/ 34 w 72"/>
                <a:gd name="T57" fmla="*/ 12 h 45"/>
                <a:gd name="T58" fmla="*/ 31 w 72"/>
                <a:gd name="T59" fmla="*/ 18 h 45"/>
                <a:gd name="T60" fmla="*/ 31 w 72"/>
                <a:gd name="T61" fmla="*/ 21 h 45"/>
                <a:gd name="T62" fmla="*/ 19 w 72"/>
                <a:gd name="T63" fmla="*/ 21 h 45"/>
                <a:gd name="T64" fmla="*/ 21 w 72"/>
                <a:gd name="T65" fmla="*/ 16 h 45"/>
                <a:gd name="T66" fmla="*/ 22 w 72"/>
                <a:gd name="T67" fmla="*/ 11 h 45"/>
                <a:gd name="T68" fmla="*/ 29 w 72"/>
                <a:gd name="T69" fmla="*/ 1 h 45"/>
                <a:gd name="T70" fmla="*/ 29 w 72"/>
                <a:gd name="T71" fmla="*/ 0 h 45"/>
                <a:gd name="T72" fmla="*/ 16 w 72"/>
                <a:gd name="T73" fmla="*/ 0 h 45"/>
                <a:gd name="T74" fmla="*/ 12 w 72"/>
                <a:gd name="T75" fmla="*/ 10 h 45"/>
                <a:gd name="T76" fmla="*/ 10 w 72"/>
                <a:gd name="T77" fmla="*/ 21 h 45"/>
                <a:gd name="T78" fmla="*/ 0 w 72"/>
                <a:gd name="T79" fmla="*/ 21 h 45"/>
                <a:gd name="T80" fmla="*/ 0 w 72"/>
                <a:gd name="T81" fmla="*/ 24 h 45"/>
                <a:gd name="T82" fmla="*/ 8 w 72"/>
                <a:gd name="T83" fmla="*/ 24 h 45"/>
                <a:gd name="T84" fmla="*/ 48 w 72"/>
                <a:gd name="T85" fmla="*/ 17 h 45"/>
                <a:gd name="T86" fmla="*/ 49 w 72"/>
                <a:gd name="T87" fmla="*/ 16 h 45"/>
                <a:gd name="T88" fmla="*/ 52 w 72"/>
                <a:gd name="T89" fmla="*/ 15 h 45"/>
                <a:gd name="T90" fmla="*/ 54 w 72"/>
                <a:gd name="T91" fmla="*/ 16 h 45"/>
                <a:gd name="T92" fmla="*/ 55 w 72"/>
                <a:gd name="T93" fmla="*/ 18 h 45"/>
                <a:gd name="T94" fmla="*/ 55 w 72"/>
                <a:gd name="T95" fmla="*/ 21 h 45"/>
                <a:gd name="T96" fmla="*/ 46 w 72"/>
                <a:gd name="T97" fmla="*/ 21 h 45"/>
                <a:gd name="T98" fmla="*/ 48 w 72"/>
                <a:gd name="T99" fmla="*/ 17 h 45"/>
                <a:gd name="T100" fmla="*/ 30 w 72"/>
                <a:gd name="T101" fmla="*/ 24 h 45"/>
                <a:gd name="T102" fmla="*/ 30 w 72"/>
                <a:gd name="T103" fmla="*/ 25 h 45"/>
                <a:gd name="T104" fmla="*/ 28 w 72"/>
                <a:gd name="T105" fmla="*/ 29 h 45"/>
                <a:gd name="T106" fmla="*/ 24 w 72"/>
                <a:gd name="T107" fmla="*/ 30 h 45"/>
                <a:gd name="T108" fmla="*/ 21 w 72"/>
                <a:gd name="T109" fmla="*/ 29 h 45"/>
                <a:gd name="T110" fmla="*/ 19 w 72"/>
                <a:gd name="T111" fmla="*/ 27 h 45"/>
                <a:gd name="T112" fmla="*/ 19 w 72"/>
                <a:gd name="T113" fmla="*/ 24 h 45"/>
                <a:gd name="T114" fmla="*/ 19 w 72"/>
                <a:gd name="T115" fmla="*/ 24 h 45"/>
                <a:gd name="T116" fmla="*/ 30 w 72"/>
                <a:gd name="T117" fmla="*/ 24 h 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72" h="45">
                  <a:moveTo>
                    <a:pt x="8" y="24"/>
                  </a:moveTo>
                  <a:lnTo>
                    <a:pt x="8" y="24"/>
                  </a:lnTo>
                  <a:lnTo>
                    <a:pt x="10" y="31"/>
                  </a:lnTo>
                  <a:lnTo>
                    <a:pt x="12" y="39"/>
                  </a:lnTo>
                  <a:lnTo>
                    <a:pt x="12" y="39"/>
                  </a:lnTo>
                  <a:lnTo>
                    <a:pt x="16" y="41"/>
                  </a:lnTo>
                  <a:lnTo>
                    <a:pt x="18" y="43"/>
                  </a:lnTo>
                  <a:lnTo>
                    <a:pt x="22" y="45"/>
                  </a:lnTo>
                  <a:lnTo>
                    <a:pt x="25" y="45"/>
                  </a:lnTo>
                  <a:lnTo>
                    <a:pt x="25" y="45"/>
                  </a:lnTo>
                  <a:lnTo>
                    <a:pt x="30" y="45"/>
                  </a:lnTo>
                  <a:lnTo>
                    <a:pt x="35" y="42"/>
                  </a:lnTo>
                  <a:lnTo>
                    <a:pt x="35" y="42"/>
                  </a:lnTo>
                  <a:lnTo>
                    <a:pt x="39" y="39"/>
                  </a:lnTo>
                  <a:lnTo>
                    <a:pt x="41" y="34"/>
                  </a:lnTo>
                  <a:lnTo>
                    <a:pt x="41" y="34"/>
                  </a:lnTo>
                  <a:lnTo>
                    <a:pt x="43" y="28"/>
                  </a:lnTo>
                  <a:lnTo>
                    <a:pt x="43" y="28"/>
                  </a:lnTo>
                  <a:lnTo>
                    <a:pt x="45" y="24"/>
                  </a:lnTo>
                  <a:lnTo>
                    <a:pt x="45" y="24"/>
                  </a:lnTo>
                  <a:lnTo>
                    <a:pt x="55" y="24"/>
                  </a:lnTo>
                  <a:lnTo>
                    <a:pt x="55" y="24"/>
                  </a:lnTo>
                  <a:lnTo>
                    <a:pt x="55" y="24"/>
                  </a:lnTo>
                  <a:lnTo>
                    <a:pt x="55" y="24"/>
                  </a:lnTo>
                  <a:lnTo>
                    <a:pt x="55" y="29"/>
                  </a:lnTo>
                  <a:lnTo>
                    <a:pt x="53" y="34"/>
                  </a:lnTo>
                  <a:lnTo>
                    <a:pt x="53" y="34"/>
                  </a:lnTo>
                  <a:lnTo>
                    <a:pt x="48" y="41"/>
                  </a:lnTo>
                  <a:lnTo>
                    <a:pt x="48" y="41"/>
                  </a:lnTo>
                  <a:lnTo>
                    <a:pt x="48" y="42"/>
                  </a:lnTo>
                  <a:lnTo>
                    <a:pt x="48" y="42"/>
                  </a:lnTo>
                  <a:lnTo>
                    <a:pt x="61" y="42"/>
                  </a:lnTo>
                  <a:lnTo>
                    <a:pt x="61" y="42"/>
                  </a:lnTo>
                  <a:lnTo>
                    <a:pt x="64" y="34"/>
                  </a:lnTo>
                  <a:lnTo>
                    <a:pt x="64" y="34"/>
                  </a:lnTo>
                  <a:lnTo>
                    <a:pt x="66" y="24"/>
                  </a:lnTo>
                  <a:lnTo>
                    <a:pt x="66" y="24"/>
                  </a:lnTo>
                  <a:lnTo>
                    <a:pt x="66" y="24"/>
                  </a:lnTo>
                  <a:lnTo>
                    <a:pt x="66" y="24"/>
                  </a:lnTo>
                  <a:lnTo>
                    <a:pt x="72" y="24"/>
                  </a:lnTo>
                  <a:lnTo>
                    <a:pt x="72" y="24"/>
                  </a:lnTo>
                  <a:lnTo>
                    <a:pt x="72" y="21"/>
                  </a:lnTo>
                  <a:lnTo>
                    <a:pt x="72" y="21"/>
                  </a:lnTo>
                  <a:lnTo>
                    <a:pt x="66" y="21"/>
                  </a:lnTo>
                  <a:lnTo>
                    <a:pt x="66" y="21"/>
                  </a:lnTo>
                  <a:lnTo>
                    <a:pt x="65" y="13"/>
                  </a:lnTo>
                  <a:lnTo>
                    <a:pt x="63" y="7"/>
                  </a:lnTo>
                  <a:lnTo>
                    <a:pt x="63" y="7"/>
                  </a:lnTo>
                  <a:lnTo>
                    <a:pt x="61" y="4"/>
                  </a:lnTo>
                  <a:lnTo>
                    <a:pt x="58" y="3"/>
                  </a:lnTo>
                  <a:lnTo>
                    <a:pt x="55" y="1"/>
                  </a:lnTo>
                  <a:lnTo>
                    <a:pt x="52" y="0"/>
                  </a:lnTo>
                  <a:lnTo>
                    <a:pt x="52" y="0"/>
                  </a:lnTo>
                  <a:lnTo>
                    <a:pt x="46" y="1"/>
                  </a:lnTo>
                  <a:lnTo>
                    <a:pt x="42" y="4"/>
                  </a:lnTo>
                  <a:lnTo>
                    <a:pt x="42" y="4"/>
                  </a:lnTo>
                  <a:lnTo>
                    <a:pt x="37" y="7"/>
                  </a:lnTo>
                  <a:lnTo>
                    <a:pt x="34" y="12"/>
                  </a:lnTo>
                  <a:lnTo>
                    <a:pt x="34" y="12"/>
                  </a:lnTo>
                  <a:lnTo>
                    <a:pt x="31" y="18"/>
                  </a:lnTo>
                  <a:lnTo>
                    <a:pt x="31" y="18"/>
                  </a:lnTo>
                  <a:lnTo>
                    <a:pt x="31" y="21"/>
                  </a:lnTo>
                  <a:lnTo>
                    <a:pt x="31" y="21"/>
                  </a:lnTo>
                  <a:lnTo>
                    <a:pt x="19" y="21"/>
                  </a:lnTo>
                  <a:lnTo>
                    <a:pt x="19" y="21"/>
                  </a:lnTo>
                  <a:lnTo>
                    <a:pt x="21" y="16"/>
                  </a:lnTo>
                  <a:lnTo>
                    <a:pt x="22" y="11"/>
                  </a:lnTo>
                  <a:lnTo>
                    <a:pt x="22" y="11"/>
                  </a:lnTo>
                  <a:lnTo>
                    <a:pt x="25" y="6"/>
                  </a:lnTo>
                  <a:lnTo>
                    <a:pt x="29" y="1"/>
                  </a:lnTo>
                  <a:lnTo>
                    <a:pt x="29" y="1"/>
                  </a:lnTo>
                  <a:lnTo>
                    <a:pt x="29" y="0"/>
                  </a:lnTo>
                  <a:lnTo>
                    <a:pt x="29" y="0"/>
                  </a:lnTo>
                  <a:lnTo>
                    <a:pt x="16" y="0"/>
                  </a:lnTo>
                  <a:lnTo>
                    <a:pt x="16" y="0"/>
                  </a:lnTo>
                  <a:lnTo>
                    <a:pt x="12" y="10"/>
                  </a:lnTo>
                  <a:lnTo>
                    <a:pt x="12" y="10"/>
                  </a:lnTo>
                  <a:lnTo>
                    <a:pt x="10" y="21"/>
                  </a:lnTo>
                  <a:lnTo>
                    <a:pt x="10" y="21"/>
                  </a:lnTo>
                  <a:lnTo>
                    <a:pt x="0" y="21"/>
                  </a:lnTo>
                  <a:lnTo>
                    <a:pt x="0" y="21"/>
                  </a:lnTo>
                  <a:lnTo>
                    <a:pt x="0" y="24"/>
                  </a:lnTo>
                  <a:lnTo>
                    <a:pt x="0" y="24"/>
                  </a:lnTo>
                  <a:lnTo>
                    <a:pt x="8" y="24"/>
                  </a:lnTo>
                  <a:lnTo>
                    <a:pt x="8" y="24"/>
                  </a:lnTo>
                  <a:close/>
                  <a:moveTo>
                    <a:pt x="48" y="17"/>
                  </a:moveTo>
                  <a:lnTo>
                    <a:pt x="48" y="17"/>
                  </a:lnTo>
                  <a:lnTo>
                    <a:pt x="49" y="16"/>
                  </a:lnTo>
                  <a:lnTo>
                    <a:pt x="52" y="15"/>
                  </a:lnTo>
                  <a:lnTo>
                    <a:pt x="52" y="15"/>
                  </a:lnTo>
                  <a:lnTo>
                    <a:pt x="54" y="16"/>
                  </a:lnTo>
                  <a:lnTo>
                    <a:pt x="54" y="16"/>
                  </a:lnTo>
                  <a:lnTo>
                    <a:pt x="55" y="18"/>
                  </a:lnTo>
                  <a:lnTo>
                    <a:pt x="55" y="18"/>
                  </a:lnTo>
                  <a:lnTo>
                    <a:pt x="55" y="21"/>
                  </a:lnTo>
                  <a:lnTo>
                    <a:pt x="55" y="21"/>
                  </a:lnTo>
                  <a:lnTo>
                    <a:pt x="46" y="21"/>
                  </a:lnTo>
                  <a:lnTo>
                    <a:pt x="46" y="21"/>
                  </a:lnTo>
                  <a:lnTo>
                    <a:pt x="48" y="17"/>
                  </a:lnTo>
                  <a:lnTo>
                    <a:pt x="48" y="17"/>
                  </a:lnTo>
                  <a:close/>
                  <a:moveTo>
                    <a:pt x="30" y="24"/>
                  </a:moveTo>
                  <a:lnTo>
                    <a:pt x="30" y="24"/>
                  </a:lnTo>
                  <a:lnTo>
                    <a:pt x="30" y="25"/>
                  </a:lnTo>
                  <a:lnTo>
                    <a:pt x="30" y="25"/>
                  </a:lnTo>
                  <a:lnTo>
                    <a:pt x="28" y="29"/>
                  </a:lnTo>
                  <a:lnTo>
                    <a:pt x="28" y="29"/>
                  </a:lnTo>
                  <a:lnTo>
                    <a:pt x="25" y="30"/>
                  </a:lnTo>
                  <a:lnTo>
                    <a:pt x="24" y="30"/>
                  </a:lnTo>
                  <a:lnTo>
                    <a:pt x="24" y="30"/>
                  </a:lnTo>
                  <a:lnTo>
                    <a:pt x="21" y="29"/>
                  </a:lnTo>
                  <a:lnTo>
                    <a:pt x="21" y="29"/>
                  </a:lnTo>
                  <a:lnTo>
                    <a:pt x="19" y="27"/>
                  </a:lnTo>
                  <a:lnTo>
                    <a:pt x="19" y="27"/>
                  </a:lnTo>
                  <a:lnTo>
                    <a:pt x="19" y="24"/>
                  </a:lnTo>
                  <a:lnTo>
                    <a:pt x="19" y="24"/>
                  </a:lnTo>
                  <a:lnTo>
                    <a:pt x="19" y="24"/>
                  </a:lnTo>
                  <a:lnTo>
                    <a:pt x="19" y="24"/>
                  </a:lnTo>
                  <a:lnTo>
                    <a:pt x="30" y="24"/>
                  </a:lnTo>
                  <a:lnTo>
                    <a:pt x="30" y="24"/>
                  </a:lnTo>
                  <a:close/>
                </a:path>
              </a:pathLst>
            </a:custGeom>
            <a:grpFill/>
            <a:ln>
              <a:solidFill>
                <a:schemeClr val="bg1"/>
              </a:solidFill>
              <a:headEnd/>
              <a:tailEn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solidFill>
                  <a:srgbClr val="0070C0"/>
                </a:solidFill>
              </a:endParaRPr>
            </a:p>
          </xdr:txBody>
        </xdr:sp>
      </xdr:grpSp>
      <xdr:sp macro="" textlink="">
        <xdr:nvSpPr>
          <xdr:cNvPr id="62" name="Rectangle 61">
            <a:extLst>
              <a:ext uri="{FF2B5EF4-FFF2-40B4-BE49-F238E27FC236}">
                <a16:creationId xmlns:a16="http://schemas.microsoft.com/office/drawing/2014/main" id="{00000000-0008-0000-0E00-00003E000000}"/>
              </a:ext>
            </a:extLst>
          </xdr:cNvPr>
          <xdr:cNvSpPr/>
        </xdr:nvSpPr>
        <xdr:spPr>
          <a:xfrm>
            <a:off x="5296359" y="6347649"/>
            <a:ext cx="1903893" cy="2725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accent4"/>
                </a:solidFill>
              </a:rPr>
              <a:t>Cash out</a:t>
            </a:r>
          </a:p>
        </xdr:txBody>
      </xdr:sp>
    </xdr:grpSp>
    <xdr:clientData/>
  </xdr:twoCellAnchor>
  <xdr:twoCellAnchor>
    <xdr:from>
      <xdr:col>0</xdr:col>
      <xdr:colOff>329020</xdr:colOff>
      <xdr:row>144</xdr:row>
      <xdr:rowOff>74651</xdr:rowOff>
    </xdr:from>
    <xdr:to>
      <xdr:col>1</xdr:col>
      <xdr:colOff>1250970</xdr:colOff>
      <xdr:row>147</xdr:row>
      <xdr:rowOff>190021</xdr:rowOff>
    </xdr:to>
    <xdr:grpSp>
      <xdr:nvGrpSpPr>
        <xdr:cNvPr id="73" name="Groupe 72">
          <a:hlinkClick xmlns:r="http://schemas.openxmlformats.org/officeDocument/2006/relationships" r:id="rId49"/>
          <a:extLst>
            <a:ext uri="{FF2B5EF4-FFF2-40B4-BE49-F238E27FC236}">
              <a16:creationId xmlns:a16="http://schemas.microsoft.com/office/drawing/2014/main" id="{00000000-0008-0000-0E00-000049000000}"/>
            </a:ext>
          </a:extLst>
        </xdr:cNvPr>
        <xdr:cNvGrpSpPr/>
      </xdr:nvGrpSpPr>
      <xdr:grpSpPr>
        <a:xfrm>
          <a:off x="329020" y="28573451"/>
          <a:ext cx="1398200" cy="686870"/>
          <a:chOff x="7178501" y="5879206"/>
          <a:chExt cx="1377233" cy="690464"/>
        </a:xfrm>
      </xdr:grpSpPr>
      <xdr:sp macro="" textlink="">
        <xdr:nvSpPr>
          <xdr:cNvPr id="74" name="Freeform 81">
            <a:extLst>
              <a:ext uri="{FF2B5EF4-FFF2-40B4-BE49-F238E27FC236}">
                <a16:creationId xmlns:a16="http://schemas.microsoft.com/office/drawing/2014/main" id="{00000000-0008-0000-0E00-00004A000000}"/>
              </a:ext>
            </a:extLst>
          </xdr:cNvPr>
          <xdr:cNvSpPr>
            <a:spLocks noEditPoints="1"/>
          </xdr:cNvSpPr>
        </xdr:nvSpPr>
        <xdr:spPr bwMode="auto">
          <a:xfrm>
            <a:off x="7608727" y="5879206"/>
            <a:ext cx="504133" cy="370003"/>
          </a:xfrm>
          <a:custGeom>
            <a:avLst/>
            <a:gdLst>
              <a:gd name="T0" fmla="*/ 48 w 240"/>
              <a:gd name="T1" fmla="*/ 48 h 222"/>
              <a:gd name="T2" fmla="*/ 30 w 240"/>
              <a:gd name="T3" fmla="*/ 50 h 222"/>
              <a:gd name="T4" fmla="*/ 20 w 240"/>
              <a:gd name="T5" fmla="*/ 66 h 222"/>
              <a:gd name="T6" fmla="*/ 20 w 240"/>
              <a:gd name="T7" fmla="*/ 170 h 222"/>
              <a:gd name="T8" fmla="*/ 32 w 240"/>
              <a:gd name="T9" fmla="*/ 182 h 222"/>
              <a:gd name="T10" fmla="*/ 0 w 240"/>
              <a:gd name="T11" fmla="*/ 222 h 222"/>
              <a:gd name="T12" fmla="*/ 206 w 240"/>
              <a:gd name="T13" fmla="*/ 182 h 222"/>
              <a:gd name="T14" fmla="*/ 216 w 240"/>
              <a:gd name="T15" fmla="*/ 176 h 222"/>
              <a:gd name="T16" fmla="*/ 220 w 240"/>
              <a:gd name="T17" fmla="*/ 66 h 222"/>
              <a:gd name="T18" fmla="*/ 214 w 240"/>
              <a:gd name="T19" fmla="*/ 54 h 222"/>
              <a:gd name="T20" fmla="*/ 192 w 240"/>
              <a:gd name="T21" fmla="*/ 48 h 222"/>
              <a:gd name="T22" fmla="*/ 204 w 240"/>
              <a:gd name="T23" fmla="*/ 168 h 222"/>
              <a:gd name="T24" fmla="*/ 36 w 240"/>
              <a:gd name="T25" fmla="*/ 66 h 222"/>
              <a:gd name="T26" fmla="*/ 136 w 240"/>
              <a:gd name="T27" fmla="*/ 12 h 222"/>
              <a:gd name="T28" fmla="*/ 144 w 240"/>
              <a:gd name="T29" fmla="*/ 16 h 222"/>
              <a:gd name="T30" fmla="*/ 92 w 240"/>
              <a:gd name="T31" fmla="*/ 30 h 222"/>
              <a:gd name="T32" fmla="*/ 86 w 240"/>
              <a:gd name="T33" fmla="*/ 38 h 222"/>
              <a:gd name="T34" fmla="*/ 78 w 240"/>
              <a:gd name="T35" fmla="*/ 20 h 222"/>
              <a:gd name="T36" fmla="*/ 170 w 240"/>
              <a:gd name="T37" fmla="*/ 58 h 222"/>
              <a:gd name="T38" fmla="*/ 126 w 240"/>
              <a:gd name="T39" fmla="*/ 64 h 222"/>
              <a:gd name="T40" fmla="*/ 172 w 240"/>
              <a:gd name="T41" fmla="*/ 44 h 222"/>
              <a:gd name="T42" fmla="*/ 178 w 240"/>
              <a:gd name="T43" fmla="*/ 46 h 222"/>
              <a:gd name="T44" fmla="*/ 182 w 240"/>
              <a:gd name="T45" fmla="*/ 134 h 222"/>
              <a:gd name="T46" fmla="*/ 178 w 240"/>
              <a:gd name="T47" fmla="*/ 140 h 222"/>
              <a:gd name="T48" fmla="*/ 114 w 240"/>
              <a:gd name="T49" fmla="*/ 150 h 222"/>
              <a:gd name="T50" fmla="*/ 96 w 240"/>
              <a:gd name="T51" fmla="*/ 40 h 222"/>
              <a:gd name="T52" fmla="*/ 108 w 240"/>
              <a:gd name="T53" fmla="*/ 50 h 222"/>
              <a:gd name="T54" fmla="*/ 110 w 240"/>
              <a:gd name="T55" fmla="*/ 148 h 222"/>
              <a:gd name="T56" fmla="*/ 96 w 240"/>
              <a:gd name="T57" fmla="*/ 144 h 222"/>
              <a:gd name="T58" fmla="*/ 94 w 240"/>
              <a:gd name="T59" fmla="*/ 138 h 222"/>
              <a:gd name="T60" fmla="*/ 94 w 240"/>
              <a:gd name="T61" fmla="*/ 40 h 222"/>
              <a:gd name="T62" fmla="*/ 104 w 240"/>
              <a:gd name="T63" fmla="*/ 38 h 222"/>
              <a:gd name="T64" fmla="*/ 110 w 240"/>
              <a:gd name="T65" fmla="*/ 44 h 222"/>
              <a:gd name="T66" fmla="*/ 162 w 240"/>
              <a:gd name="T67" fmla="*/ 32 h 222"/>
              <a:gd name="T68" fmla="*/ 104 w 240"/>
              <a:gd name="T69" fmla="*/ 38 h 222"/>
              <a:gd name="T70" fmla="*/ 72 w 240"/>
              <a:gd name="T71" fmla="*/ 16 h 222"/>
              <a:gd name="T72" fmla="*/ 74 w 240"/>
              <a:gd name="T73" fmla="*/ 118 h 222"/>
              <a:gd name="T74" fmla="*/ 72 w 240"/>
              <a:gd name="T75" fmla="*/ 120 h 222"/>
              <a:gd name="T76" fmla="*/ 58 w 240"/>
              <a:gd name="T77" fmla="*/ 112 h 222"/>
              <a:gd name="T78" fmla="*/ 58 w 240"/>
              <a:gd name="T79" fmla="*/ 12 h 222"/>
              <a:gd name="T80" fmla="*/ 60 w 240"/>
              <a:gd name="T81" fmla="*/ 10 h 222"/>
              <a:gd name="T82" fmla="*/ 74 w 240"/>
              <a:gd name="T83" fmla="*/ 12 h 222"/>
              <a:gd name="T84" fmla="*/ 130 w 240"/>
              <a:gd name="T85" fmla="*/ 4 h 222"/>
              <a:gd name="T86" fmla="*/ 68 w 240"/>
              <a:gd name="T87" fmla="*/ 8 h 222"/>
              <a:gd name="T88" fmla="*/ 132 w 240"/>
              <a:gd name="T89" fmla="*/ 194 h 222"/>
              <a:gd name="T90" fmla="*/ 108 w 240"/>
              <a:gd name="T91" fmla="*/ 194 h 22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40" h="222">
                <a:moveTo>
                  <a:pt x="36" y="66"/>
                </a:moveTo>
                <a:lnTo>
                  <a:pt x="48" y="66"/>
                </a:lnTo>
                <a:lnTo>
                  <a:pt x="48" y="48"/>
                </a:lnTo>
                <a:lnTo>
                  <a:pt x="38" y="48"/>
                </a:lnTo>
                <a:lnTo>
                  <a:pt x="38" y="48"/>
                </a:lnTo>
                <a:lnTo>
                  <a:pt x="30" y="50"/>
                </a:lnTo>
                <a:lnTo>
                  <a:pt x="26" y="54"/>
                </a:lnTo>
                <a:lnTo>
                  <a:pt x="22" y="58"/>
                </a:lnTo>
                <a:lnTo>
                  <a:pt x="20" y="66"/>
                </a:lnTo>
                <a:lnTo>
                  <a:pt x="20" y="164"/>
                </a:lnTo>
                <a:lnTo>
                  <a:pt x="20" y="164"/>
                </a:lnTo>
                <a:lnTo>
                  <a:pt x="20" y="170"/>
                </a:lnTo>
                <a:lnTo>
                  <a:pt x="24" y="176"/>
                </a:lnTo>
                <a:lnTo>
                  <a:pt x="28" y="180"/>
                </a:lnTo>
                <a:lnTo>
                  <a:pt x="32" y="182"/>
                </a:lnTo>
                <a:lnTo>
                  <a:pt x="32" y="182"/>
                </a:lnTo>
                <a:lnTo>
                  <a:pt x="0" y="208"/>
                </a:lnTo>
                <a:lnTo>
                  <a:pt x="0" y="222"/>
                </a:lnTo>
                <a:lnTo>
                  <a:pt x="240" y="222"/>
                </a:lnTo>
                <a:lnTo>
                  <a:pt x="240" y="208"/>
                </a:lnTo>
                <a:lnTo>
                  <a:pt x="206" y="182"/>
                </a:lnTo>
                <a:lnTo>
                  <a:pt x="206" y="182"/>
                </a:lnTo>
                <a:lnTo>
                  <a:pt x="212" y="180"/>
                </a:lnTo>
                <a:lnTo>
                  <a:pt x="216" y="176"/>
                </a:lnTo>
                <a:lnTo>
                  <a:pt x="220" y="170"/>
                </a:lnTo>
                <a:lnTo>
                  <a:pt x="220" y="164"/>
                </a:lnTo>
                <a:lnTo>
                  <a:pt x="220" y="66"/>
                </a:lnTo>
                <a:lnTo>
                  <a:pt x="220" y="66"/>
                </a:lnTo>
                <a:lnTo>
                  <a:pt x="218" y="58"/>
                </a:lnTo>
                <a:lnTo>
                  <a:pt x="214" y="54"/>
                </a:lnTo>
                <a:lnTo>
                  <a:pt x="210" y="50"/>
                </a:lnTo>
                <a:lnTo>
                  <a:pt x="202" y="48"/>
                </a:lnTo>
                <a:lnTo>
                  <a:pt x="192" y="48"/>
                </a:lnTo>
                <a:lnTo>
                  <a:pt x="192" y="66"/>
                </a:lnTo>
                <a:lnTo>
                  <a:pt x="204" y="66"/>
                </a:lnTo>
                <a:lnTo>
                  <a:pt x="204" y="168"/>
                </a:lnTo>
                <a:lnTo>
                  <a:pt x="36" y="168"/>
                </a:lnTo>
                <a:lnTo>
                  <a:pt x="36" y="66"/>
                </a:lnTo>
                <a:lnTo>
                  <a:pt x="36" y="66"/>
                </a:lnTo>
                <a:close/>
                <a:moveTo>
                  <a:pt x="78" y="20"/>
                </a:moveTo>
                <a:lnTo>
                  <a:pt x="136" y="12"/>
                </a:lnTo>
                <a:lnTo>
                  <a:pt x="136" y="12"/>
                </a:lnTo>
                <a:lnTo>
                  <a:pt x="140" y="12"/>
                </a:lnTo>
                <a:lnTo>
                  <a:pt x="142" y="14"/>
                </a:lnTo>
                <a:lnTo>
                  <a:pt x="144" y="16"/>
                </a:lnTo>
                <a:lnTo>
                  <a:pt x="146" y="20"/>
                </a:lnTo>
                <a:lnTo>
                  <a:pt x="146" y="22"/>
                </a:lnTo>
                <a:lnTo>
                  <a:pt x="92" y="30"/>
                </a:lnTo>
                <a:lnTo>
                  <a:pt x="92" y="30"/>
                </a:lnTo>
                <a:lnTo>
                  <a:pt x="86" y="32"/>
                </a:lnTo>
                <a:lnTo>
                  <a:pt x="86" y="38"/>
                </a:lnTo>
                <a:lnTo>
                  <a:pt x="86" y="118"/>
                </a:lnTo>
                <a:lnTo>
                  <a:pt x="78" y="120"/>
                </a:lnTo>
                <a:lnTo>
                  <a:pt x="78" y="20"/>
                </a:lnTo>
                <a:lnTo>
                  <a:pt x="78" y="20"/>
                </a:lnTo>
                <a:close/>
                <a:moveTo>
                  <a:pt x="126" y="64"/>
                </a:moveTo>
                <a:lnTo>
                  <a:pt x="170" y="58"/>
                </a:lnTo>
                <a:lnTo>
                  <a:pt x="170" y="80"/>
                </a:lnTo>
                <a:lnTo>
                  <a:pt x="126" y="84"/>
                </a:lnTo>
                <a:lnTo>
                  <a:pt x="126" y="64"/>
                </a:lnTo>
                <a:lnTo>
                  <a:pt x="126" y="64"/>
                </a:lnTo>
                <a:close/>
                <a:moveTo>
                  <a:pt x="114" y="52"/>
                </a:moveTo>
                <a:lnTo>
                  <a:pt x="172" y="44"/>
                </a:lnTo>
                <a:lnTo>
                  <a:pt x="172" y="44"/>
                </a:lnTo>
                <a:lnTo>
                  <a:pt x="176" y="44"/>
                </a:lnTo>
                <a:lnTo>
                  <a:pt x="178" y="46"/>
                </a:lnTo>
                <a:lnTo>
                  <a:pt x="180" y="48"/>
                </a:lnTo>
                <a:lnTo>
                  <a:pt x="182" y="52"/>
                </a:lnTo>
                <a:lnTo>
                  <a:pt x="182" y="134"/>
                </a:lnTo>
                <a:lnTo>
                  <a:pt x="182" y="134"/>
                </a:lnTo>
                <a:lnTo>
                  <a:pt x="180" y="136"/>
                </a:lnTo>
                <a:lnTo>
                  <a:pt x="178" y="140"/>
                </a:lnTo>
                <a:lnTo>
                  <a:pt x="176" y="142"/>
                </a:lnTo>
                <a:lnTo>
                  <a:pt x="172" y="144"/>
                </a:lnTo>
                <a:lnTo>
                  <a:pt x="114" y="150"/>
                </a:lnTo>
                <a:lnTo>
                  <a:pt x="114" y="52"/>
                </a:lnTo>
                <a:lnTo>
                  <a:pt x="114" y="52"/>
                </a:lnTo>
                <a:close/>
                <a:moveTo>
                  <a:pt x="96" y="40"/>
                </a:moveTo>
                <a:lnTo>
                  <a:pt x="106" y="46"/>
                </a:lnTo>
                <a:lnTo>
                  <a:pt x="106" y="46"/>
                </a:lnTo>
                <a:lnTo>
                  <a:pt x="108" y="50"/>
                </a:lnTo>
                <a:lnTo>
                  <a:pt x="110" y="54"/>
                </a:lnTo>
                <a:lnTo>
                  <a:pt x="110" y="148"/>
                </a:lnTo>
                <a:lnTo>
                  <a:pt x="110" y="148"/>
                </a:lnTo>
                <a:lnTo>
                  <a:pt x="108" y="152"/>
                </a:lnTo>
                <a:lnTo>
                  <a:pt x="106" y="152"/>
                </a:lnTo>
                <a:lnTo>
                  <a:pt x="96" y="144"/>
                </a:lnTo>
                <a:lnTo>
                  <a:pt x="96" y="144"/>
                </a:lnTo>
                <a:lnTo>
                  <a:pt x="94" y="142"/>
                </a:lnTo>
                <a:lnTo>
                  <a:pt x="94" y="138"/>
                </a:lnTo>
                <a:lnTo>
                  <a:pt x="94" y="44"/>
                </a:lnTo>
                <a:lnTo>
                  <a:pt x="94" y="44"/>
                </a:lnTo>
                <a:lnTo>
                  <a:pt x="94" y="40"/>
                </a:lnTo>
                <a:lnTo>
                  <a:pt x="96" y="40"/>
                </a:lnTo>
                <a:lnTo>
                  <a:pt x="96" y="40"/>
                </a:lnTo>
                <a:close/>
                <a:moveTo>
                  <a:pt x="104" y="38"/>
                </a:moveTo>
                <a:lnTo>
                  <a:pt x="110" y="42"/>
                </a:lnTo>
                <a:lnTo>
                  <a:pt x="110" y="42"/>
                </a:lnTo>
                <a:lnTo>
                  <a:pt x="110" y="44"/>
                </a:lnTo>
                <a:lnTo>
                  <a:pt x="166" y="36"/>
                </a:lnTo>
                <a:lnTo>
                  <a:pt x="166" y="36"/>
                </a:lnTo>
                <a:lnTo>
                  <a:pt x="162" y="32"/>
                </a:lnTo>
                <a:lnTo>
                  <a:pt x="158" y="32"/>
                </a:lnTo>
                <a:lnTo>
                  <a:pt x="104" y="38"/>
                </a:lnTo>
                <a:lnTo>
                  <a:pt x="104" y="38"/>
                </a:lnTo>
                <a:close/>
                <a:moveTo>
                  <a:pt x="60" y="10"/>
                </a:moveTo>
                <a:lnTo>
                  <a:pt x="72" y="16"/>
                </a:lnTo>
                <a:lnTo>
                  <a:pt x="72" y="16"/>
                </a:lnTo>
                <a:lnTo>
                  <a:pt x="72" y="18"/>
                </a:lnTo>
                <a:lnTo>
                  <a:pt x="74" y="22"/>
                </a:lnTo>
                <a:lnTo>
                  <a:pt x="74" y="118"/>
                </a:lnTo>
                <a:lnTo>
                  <a:pt x="74" y="118"/>
                </a:lnTo>
                <a:lnTo>
                  <a:pt x="72" y="120"/>
                </a:lnTo>
                <a:lnTo>
                  <a:pt x="72" y="120"/>
                </a:lnTo>
                <a:lnTo>
                  <a:pt x="60" y="114"/>
                </a:lnTo>
                <a:lnTo>
                  <a:pt x="60" y="114"/>
                </a:lnTo>
                <a:lnTo>
                  <a:pt x="58" y="112"/>
                </a:lnTo>
                <a:lnTo>
                  <a:pt x="58" y="108"/>
                </a:lnTo>
                <a:lnTo>
                  <a:pt x="58" y="12"/>
                </a:lnTo>
                <a:lnTo>
                  <a:pt x="58" y="12"/>
                </a:lnTo>
                <a:lnTo>
                  <a:pt x="58" y="10"/>
                </a:lnTo>
                <a:lnTo>
                  <a:pt x="60" y="10"/>
                </a:lnTo>
                <a:lnTo>
                  <a:pt x="60" y="10"/>
                </a:lnTo>
                <a:close/>
                <a:moveTo>
                  <a:pt x="68" y="8"/>
                </a:moveTo>
                <a:lnTo>
                  <a:pt x="74" y="12"/>
                </a:lnTo>
                <a:lnTo>
                  <a:pt x="74" y="12"/>
                </a:lnTo>
                <a:lnTo>
                  <a:pt x="74" y="12"/>
                </a:lnTo>
                <a:lnTo>
                  <a:pt x="130" y="4"/>
                </a:lnTo>
                <a:lnTo>
                  <a:pt x="130" y="4"/>
                </a:lnTo>
                <a:lnTo>
                  <a:pt x="126" y="2"/>
                </a:lnTo>
                <a:lnTo>
                  <a:pt x="122" y="0"/>
                </a:lnTo>
                <a:lnTo>
                  <a:pt x="68" y="8"/>
                </a:lnTo>
                <a:lnTo>
                  <a:pt x="68" y="8"/>
                </a:lnTo>
                <a:close/>
                <a:moveTo>
                  <a:pt x="108" y="194"/>
                </a:moveTo>
                <a:lnTo>
                  <a:pt x="132" y="194"/>
                </a:lnTo>
                <a:lnTo>
                  <a:pt x="142" y="210"/>
                </a:lnTo>
                <a:lnTo>
                  <a:pt x="100" y="210"/>
                </a:lnTo>
                <a:lnTo>
                  <a:pt x="108" y="194"/>
                </a:lnTo>
                <a:close/>
              </a:path>
            </a:pathLst>
          </a:custGeom>
          <a:solidFill>
            <a:schemeClr val="accent4"/>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p>
        </xdr:txBody>
      </xdr:sp>
      <xdr:sp macro="" textlink="">
        <xdr:nvSpPr>
          <xdr:cNvPr id="75" name="Rectangle 74">
            <a:extLst>
              <a:ext uri="{FF2B5EF4-FFF2-40B4-BE49-F238E27FC236}">
                <a16:creationId xmlns:a16="http://schemas.microsoft.com/office/drawing/2014/main" id="{00000000-0008-0000-0E00-00004B000000}"/>
              </a:ext>
            </a:extLst>
          </xdr:cNvPr>
          <xdr:cNvSpPr/>
        </xdr:nvSpPr>
        <xdr:spPr>
          <a:xfrm>
            <a:off x="7178501" y="6357261"/>
            <a:ext cx="1377233" cy="2124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accent4"/>
                </a:solidFill>
              </a:rPr>
              <a:t>ATM</a:t>
            </a:r>
            <a:r>
              <a:rPr lang="fr-FR" sz="1400" b="1" baseline="0">
                <a:solidFill>
                  <a:schemeClr val="accent4"/>
                </a:solidFill>
              </a:rPr>
              <a:t> Cash out</a:t>
            </a:r>
            <a:endParaRPr lang="fr-FR" sz="1400" b="1">
              <a:solidFill>
                <a:schemeClr val="accent4"/>
              </a:solidFill>
            </a:endParaRPr>
          </a:p>
        </xdr:txBody>
      </xdr:sp>
    </xdr:grpSp>
    <xdr:clientData/>
  </xdr:twoCellAnchor>
  <xdr:twoCellAnchor>
    <xdr:from>
      <xdr:col>0</xdr:col>
      <xdr:colOff>155754</xdr:colOff>
      <xdr:row>157</xdr:row>
      <xdr:rowOff>107830</xdr:rowOff>
    </xdr:from>
    <xdr:to>
      <xdr:col>1</xdr:col>
      <xdr:colOff>1060116</xdr:colOff>
      <xdr:row>162</xdr:row>
      <xdr:rowOff>35353</xdr:rowOff>
    </xdr:to>
    <xdr:grpSp>
      <xdr:nvGrpSpPr>
        <xdr:cNvPr id="78" name="Groupe 77">
          <a:hlinkClick xmlns:r="http://schemas.openxmlformats.org/officeDocument/2006/relationships" r:id="rId50"/>
          <a:extLst>
            <a:ext uri="{FF2B5EF4-FFF2-40B4-BE49-F238E27FC236}">
              <a16:creationId xmlns:a16="http://schemas.microsoft.com/office/drawing/2014/main" id="{00000000-0008-0000-0E00-00004E000000}"/>
            </a:ext>
          </a:extLst>
        </xdr:cNvPr>
        <xdr:cNvGrpSpPr/>
      </xdr:nvGrpSpPr>
      <xdr:grpSpPr>
        <a:xfrm>
          <a:off x="155754" y="31083130"/>
          <a:ext cx="1380612" cy="880023"/>
          <a:chOff x="8764906" y="5718127"/>
          <a:chExt cx="1359645" cy="886014"/>
        </a:xfrm>
      </xdr:grpSpPr>
      <xdr:sp macro="" textlink="">
        <xdr:nvSpPr>
          <xdr:cNvPr id="79" name="Rectangle 78">
            <a:extLst>
              <a:ext uri="{FF2B5EF4-FFF2-40B4-BE49-F238E27FC236}">
                <a16:creationId xmlns:a16="http://schemas.microsoft.com/office/drawing/2014/main" id="{00000000-0008-0000-0E00-00004F000000}"/>
              </a:ext>
            </a:extLst>
          </xdr:cNvPr>
          <xdr:cNvSpPr/>
        </xdr:nvSpPr>
        <xdr:spPr>
          <a:xfrm>
            <a:off x="8764906" y="6282859"/>
            <a:ext cx="1359645" cy="3212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accent4"/>
                </a:solidFill>
              </a:rPr>
              <a:t>W2B</a:t>
            </a:r>
            <a:r>
              <a:rPr lang="fr-FR" sz="1400" b="1" baseline="0">
                <a:solidFill>
                  <a:schemeClr val="accent4"/>
                </a:solidFill>
              </a:rPr>
              <a:t> </a:t>
            </a:r>
            <a:endParaRPr lang="fr-FR" sz="1400" b="1">
              <a:solidFill>
                <a:schemeClr val="accent4"/>
              </a:solidFill>
            </a:endParaRPr>
          </a:p>
        </xdr:txBody>
      </xdr:sp>
      <xdr:pic>
        <xdr:nvPicPr>
          <xdr:cNvPr id="80" name="Graphique 7" descr="Banque en ligne avec un remplissage uni">
            <a:extLst>
              <a:ext uri="{FF2B5EF4-FFF2-40B4-BE49-F238E27FC236}">
                <a16:creationId xmlns:a16="http://schemas.microsoft.com/office/drawing/2014/main" id="{00000000-0008-0000-0E00-000050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 uri="{96DAC541-7B7A-43D3-8B79-37D633B846F1}">
                <asvg:svgBlip xmlns:asvg="http://schemas.microsoft.com/office/drawing/2016/SVG/main" r:embed="rId52"/>
              </a:ext>
            </a:extLst>
          </a:blip>
          <a:stretch>
            <a:fillRect/>
          </a:stretch>
        </xdr:blipFill>
        <xdr:spPr>
          <a:xfrm>
            <a:off x="9158188" y="5718127"/>
            <a:ext cx="583237" cy="509405"/>
          </a:xfrm>
          <a:prstGeom prst="rect">
            <a:avLst/>
          </a:prstGeom>
        </xdr:spPr>
      </xdr:pic>
    </xdr:grpSp>
    <xdr:clientData/>
  </xdr:twoCellAnchor>
  <xdr:twoCellAnchor>
    <xdr:from>
      <xdr:col>0</xdr:col>
      <xdr:colOff>349142</xdr:colOff>
      <xdr:row>170</xdr:row>
      <xdr:rowOff>58830</xdr:rowOff>
    </xdr:from>
    <xdr:to>
      <xdr:col>1</xdr:col>
      <xdr:colOff>1188014</xdr:colOff>
      <xdr:row>174</xdr:row>
      <xdr:rowOff>22675</xdr:rowOff>
    </xdr:to>
    <xdr:grpSp>
      <xdr:nvGrpSpPr>
        <xdr:cNvPr id="81" name="Groupe 80">
          <a:hlinkClick xmlns:r="http://schemas.openxmlformats.org/officeDocument/2006/relationships" r:id="rId53"/>
          <a:extLst>
            <a:ext uri="{FF2B5EF4-FFF2-40B4-BE49-F238E27FC236}">
              <a16:creationId xmlns:a16="http://schemas.microsoft.com/office/drawing/2014/main" id="{00000000-0008-0000-0E00-000051000000}"/>
            </a:ext>
          </a:extLst>
        </xdr:cNvPr>
        <xdr:cNvGrpSpPr/>
      </xdr:nvGrpSpPr>
      <xdr:grpSpPr>
        <a:xfrm>
          <a:off x="349142" y="33510630"/>
          <a:ext cx="1315122" cy="725845"/>
          <a:chOff x="2720154" y="7033577"/>
          <a:chExt cx="1294155" cy="730638"/>
        </a:xfrm>
      </xdr:grpSpPr>
      <xdr:sp macro="" textlink="">
        <xdr:nvSpPr>
          <xdr:cNvPr id="84" name="Rectangle 83">
            <a:extLst>
              <a:ext uri="{FF2B5EF4-FFF2-40B4-BE49-F238E27FC236}">
                <a16:creationId xmlns:a16="http://schemas.microsoft.com/office/drawing/2014/main" id="{00000000-0008-0000-0E00-000054000000}"/>
              </a:ext>
            </a:extLst>
          </xdr:cNvPr>
          <xdr:cNvSpPr/>
        </xdr:nvSpPr>
        <xdr:spPr>
          <a:xfrm>
            <a:off x="2720154" y="7493888"/>
            <a:ext cx="1294155" cy="2703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accent4"/>
                </a:solidFill>
              </a:rPr>
              <a:t>B2W</a:t>
            </a:r>
          </a:p>
        </xdr:txBody>
      </xdr:sp>
      <xdr:grpSp>
        <xdr:nvGrpSpPr>
          <xdr:cNvPr id="85" name="Group 55">
            <a:extLst>
              <a:ext uri="{FF2B5EF4-FFF2-40B4-BE49-F238E27FC236}">
                <a16:creationId xmlns:a16="http://schemas.microsoft.com/office/drawing/2014/main" id="{00000000-0008-0000-0E00-000055000000}"/>
              </a:ext>
            </a:extLst>
          </xdr:cNvPr>
          <xdr:cNvGrpSpPr/>
        </xdr:nvGrpSpPr>
        <xdr:grpSpPr>
          <a:xfrm>
            <a:off x="2927942" y="7033577"/>
            <a:ext cx="857482" cy="407919"/>
            <a:chOff x="-1932635" y="2587089"/>
            <a:chExt cx="1806269" cy="874594"/>
          </a:xfrm>
        </xdr:grpSpPr>
        <xdr:pic>
          <xdr:nvPicPr>
            <xdr:cNvPr id="86" name="Graphic 11" descr="Smart Phone with solid fill">
              <a:extLst>
                <a:ext uri="{FF2B5EF4-FFF2-40B4-BE49-F238E27FC236}">
                  <a16:creationId xmlns:a16="http://schemas.microsoft.com/office/drawing/2014/main" id="{00000000-0008-0000-0E00-000056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 uri="{96DAC541-7B7A-43D3-8B79-37D633B846F1}">
                  <asvg:svgBlip xmlns:asvg="http://schemas.microsoft.com/office/drawing/2016/SVG/main" r:embed="rId55"/>
                </a:ext>
              </a:extLst>
            </a:blip>
            <a:stretch>
              <a:fillRect/>
            </a:stretch>
          </xdr:blipFill>
          <xdr:spPr>
            <a:xfrm>
              <a:off x="-799581" y="2708648"/>
              <a:ext cx="673215" cy="673215"/>
            </a:xfrm>
            <a:prstGeom prst="rect">
              <a:avLst/>
            </a:prstGeom>
          </xdr:spPr>
        </xdr:pic>
        <xdr:pic>
          <xdr:nvPicPr>
            <xdr:cNvPr id="87" name="Graphic 13" descr="Bank with solid fill">
              <a:extLst>
                <a:ext uri="{FF2B5EF4-FFF2-40B4-BE49-F238E27FC236}">
                  <a16:creationId xmlns:a16="http://schemas.microsoft.com/office/drawing/2014/main" id="{00000000-0008-0000-0E00-000057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 uri="{96DAC541-7B7A-43D3-8B79-37D633B846F1}">
                  <asvg:svgBlip xmlns:asvg="http://schemas.microsoft.com/office/drawing/2016/SVG/main" r:embed="rId57"/>
                </a:ext>
              </a:extLst>
            </a:blip>
            <a:stretch>
              <a:fillRect/>
            </a:stretch>
          </xdr:blipFill>
          <xdr:spPr>
            <a:xfrm>
              <a:off x="-1932635" y="2587089"/>
              <a:ext cx="874594" cy="874594"/>
            </a:xfrm>
            <a:prstGeom prst="rect">
              <a:avLst/>
            </a:prstGeom>
          </xdr:spPr>
        </xdr:pic>
        <xdr:sp macro="" textlink="">
          <xdr:nvSpPr>
            <xdr:cNvPr id="88" name="Arrow: Right 58">
              <a:extLst>
                <a:ext uri="{FF2B5EF4-FFF2-40B4-BE49-F238E27FC236}">
                  <a16:creationId xmlns:a16="http://schemas.microsoft.com/office/drawing/2014/main" id="{00000000-0008-0000-0E00-000058000000}"/>
                </a:ext>
              </a:extLst>
            </xdr:cNvPr>
            <xdr:cNvSpPr/>
          </xdr:nvSpPr>
          <xdr:spPr>
            <a:xfrm>
              <a:off x="-1058041" y="2902606"/>
              <a:ext cx="282338" cy="297474"/>
            </a:xfrm>
            <a:prstGeom prst="rightArrow">
              <a:avLst/>
            </a:prstGeom>
            <a:solidFill>
              <a:schemeClr val="accent4"/>
            </a:solidFill>
            <a:ln w="9525">
              <a:solidFill>
                <a:schemeClr val="accent4"/>
              </a:solid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36000" tIns="36000" rIns="36000" bIns="3600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400">
                <a:solidFill>
                  <a:schemeClr val="tx1"/>
                </a:solidFill>
              </a:endParaRPr>
            </a:p>
          </xdr:txBody>
        </xdr:sp>
      </xdr:grpSp>
    </xdr:grpSp>
    <xdr:clientData/>
  </xdr:twoCellAnchor>
  <xdr:twoCellAnchor>
    <xdr:from>
      <xdr:col>0</xdr:col>
      <xdr:colOff>181406</xdr:colOff>
      <xdr:row>183</xdr:row>
      <xdr:rowOff>66510</xdr:rowOff>
    </xdr:from>
    <xdr:to>
      <xdr:col>1</xdr:col>
      <xdr:colOff>1156723</xdr:colOff>
      <xdr:row>188</xdr:row>
      <xdr:rowOff>27784</xdr:rowOff>
    </xdr:to>
    <xdr:grpSp>
      <xdr:nvGrpSpPr>
        <xdr:cNvPr id="89" name="Groupe 88">
          <a:hlinkClick xmlns:r="http://schemas.openxmlformats.org/officeDocument/2006/relationships" r:id="rId58"/>
          <a:extLst>
            <a:ext uri="{FF2B5EF4-FFF2-40B4-BE49-F238E27FC236}">
              <a16:creationId xmlns:a16="http://schemas.microsoft.com/office/drawing/2014/main" id="{00000000-0008-0000-0E00-000059000000}"/>
            </a:ext>
          </a:extLst>
        </xdr:cNvPr>
        <xdr:cNvGrpSpPr/>
      </xdr:nvGrpSpPr>
      <xdr:grpSpPr>
        <a:xfrm>
          <a:off x="181406" y="35994810"/>
          <a:ext cx="1451567" cy="913774"/>
          <a:chOff x="4078137" y="6843889"/>
          <a:chExt cx="1430600" cy="919765"/>
        </a:xfrm>
      </xdr:grpSpPr>
      <xdr:pic>
        <xdr:nvPicPr>
          <xdr:cNvPr id="90" name="Image 65" descr="Maison rénovée (avec étincelles) avec un remplissage uni">
            <a:extLst>
              <a:ext uri="{FF2B5EF4-FFF2-40B4-BE49-F238E27FC236}">
                <a16:creationId xmlns:a16="http://schemas.microsoft.com/office/drawing/2014/main" id="{00000000-0008-0000-0E00-00005A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 uri="{96DAC541-7B7A-43D3-8B79-37D633B846F1}">
                <asvg:svgBlip xmlns:asvg="http://schemas.microsoft.com/office/drawing/2016/SVG/main" r:embed="rId60"/>
              </a:ext>
            </a:extLst>
          </a:blip>
          <a:srcRect/>
          <a:stretch/>
        </xdr:blipFill>
        <xdr:spPr>
          <a:xfrm>
            <a:off x="4495789" y="6843889"/>
            <a:ext cx="564097" cy="564097"/>
          </a:xfrm>
          <a:prstGeom prst="rect">
            <a:avLst/>
          </a:prstGeom>
        </xdr:spPr>
      </xdr:pic>
      <xdr:sp macro="" textlink="">
        <xdr:nvSpPr>
          <xdr:cNvPr id="93" name="Rectangle 92">
            <a:extLst>
              <a:ext uri="{FF2B5EF4-FFF2-40B4-BE49-F238E27FC236}">
                <a16:creationId xmlns:a16="http://schemas.microsoft.com/office/drawing/2014/main" id="{00000000-0008-0000-0E00-00005D000000}"/>
              </a:ext>
            </a:extLst>
          </xdr:cNvPr>
          <xdr:cNvSpPr/>
        </xdr:nvSpPr>
        <xdr:spPr>
          <a:xfrm>
            <a:off x="4078137" y="7419059"/>
            <a:ext cx="1430600" cy="3445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baseline="0">
                <a:solidFill>
                  <a:schemeClr val="accent4"/>
                </a:solidFill>
              </a:rPr>
              <a:t>P2M</a:t>
            </a:r>
            <a:endParaRPr lang="fr-FR" sz="1400" b="1">
              <a:solidFill>
                <a:schemeClr val="accent4"/>
              </a:solidFill>
            </a:endParaRPr>
          </a:p>
        </xdr:txBody>
      </xdr:sp>
    </xdr:grpSp>
    <xdr:clientData/>
  </xdr:twoCellAnchor>
  <xdr:twoCellAnchor>
    <xdr:from>
      <xdr:col>0</xdr:col>
      <xdr:colOff>221191</xdr:colOff>
      <xdr:row>196</xdr:row>
      <xdr:rowOff>106755</xdr:rowOff>
    </xdr:from>
    <xdr:to>
      <xdr:col>1</xdr:col>
      <xdr:colOff>1101718</xdr:colOff>
      <xdr:row>201</xdr:row>
      <xdr:rowOff>951</xdr:rowOff>
    </xdr:to>
    <xdr:grpSp>
      <xdr:nvGrpSpPr>
        <xdr:cNvPr id="94" name="Groupe 93">
          <a:hlinkClick xmlns:r="http://schemas.openxmlformats.org/officeDocument/2006/relationships" r:id="rId61"/>
          <a:extLst>
            <a:ext uri="{FF2B5EF4-FFF2-40B4-BE49-F238E27FC236}">
              <a16:creationId xmlns:a16="http://schemas.microsoft.com/office/drawing/2014/main" id="{00000000-0008-0000-0E00-00005E000000}"/>
            </a:ext>
          </a:extLst>
        </xdr:cNvPr>
        <xdr:cNvGrpSpPr/>
      </xdr:nvGrpSpPr>
      <xdr:grpSpPr>
        <a:xfrm>
          <a:off x="221191" y="38511555"/>
          <a:ext cx="1356777" cy="846696"/>
          <a:chOff x="5576440" y="6918837"/>
          <a:chExt cx="1335810" cy="852687"/>
        </a:xfrm>
      </xdr:grpSpPr>
      <xdr:sp macro="" textlink="">
        <xdr:nvSpPr>
          <xdr:cNvPr id="95" name="Rectangle 94">
            <a:extLst>
              <a:ext uri="{FF2B5EF4-FFF2-40B4-BE49-F238E27FC236}">
                <a16:creationId xmlns:a16="http://schemas.microsoft.com/office/drawing/2014/main" id="{00000000-0008-0000-0E00-00005F000000}"/>
              </a:ext>
            </a:extLst>
          </xdr:cNvPr>
          <xdr:cNvSpPr/>
        </xdr:nvSpPr>
        <xdr:spPr>
          <a:xfrm>
            <a:off x="5576440" y="7428331"/>
            <a:ext cx="1335810" cy="3431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baseline="0">
                <a:solidFill>
                  <a:schemeClr val="accent4"/>
                </a:solidFill>
              </a:rPr>
              <a:t>P2G</a:t>
            </a:r>
            <a:endParaRPr lang="fr-FR" sz="1400" b="1">
              <a:solidFill>
                <a:schemeClr val="accent4"/>
              </a:solidFill>
            </a:endParaRPr>
          </a:p>
        </xdr:txBody>
      </xdr:sp>
      <xdr:pic>
        <xdr:nvPicPr>
          <xdr:cNvPr id="96" name="Graphique 6" descr="Interface utilisateur ou expérience utilisateur avec un remplissage uni">
            <a:extLst>
              <a:ext uri="{FF2B5EF4-FFF2-40B4-BE49-F238E27FC236}">
                <a16:creationId xmlns:a16="http://schemas.microsoft.com/office/drawing/2014/main" id="{00000000-0008-0000-0E00-000060000000}"/>
              </a:ext>
            </a:extLst>
          </xdr:cNvPr>
          <xdr:cNvPicPr>
            <a:picLocks noChangeAspect="1"/>
          </xdr:cNvPicPr>
        </xdr:nvPicPr>
        <xdr:blipFill>
          <a:blip xmlns:r="http://schemas.openxmlformats.org/officeDocument/2006/relationships" r:embed="rId62">
            <a:extLst>
              <a:ext uri="{96DAC541-7B7A-43D3-8B79-37D633B846F1}">
                <asvg:svgBlip xmlns:asvg="http://schemas.microsoft.com/office/drawing/2016/SVG/main" r:embed="rId63"/>
              </a:ext>
            </a:extLst>
          </a:blip>
          <a:stretch>
            <a:fillRect/>
          </a:stretch>
        </xdr:blipFill>
        <xdr:spPr>
          <a:xfrm>
            <a:off x="5923049" y="6918837"/>
            <a:ext cx="648373" cy="515536"/>
          </a:xfrm>
          <a:prstGeom prst="rect">
            <a:avLst/>
          </a:prstGeom>
        </xdr:spPr>
      </xdr:pic>
    </xdr:grpSp>
    <xdr:clientData/>
  </xdr:twoCellAnchor>
  <xdr:twoCellAnchor>
    <xdr:from>
      <xdr:col>0</xdr:col>
      <xdr:colOff>323490</xdr:colOff>
      <xdr:row>208</xdr:row>
      <xdr:rowOff>167735</xdr:rowOff>
    </xdr:from>
    <xdr:to>
      <xdr:col>1</xdr:col>
      <xdr:colOff>1166369</xdr:colOff>
      <xdr:row>213</xdr:row>
      <xdr:rowOff>123959</xdr:rowOff>
    </xdr:to>
    <xdr:grpSp>
      <xdr:nvGrpSpPr>
        <xdr:cNvPr id="99" name="Groupe 98">
          <a:hlinkClick xmlns:r="http://schemas.openxmlformats.org/officeDocument/2006/relationships" r:id="rId64"/>
          <a:extLst>
            <a:ext uri="{FF2B5EF4-FFF2-40B4-BE49-F238E27FC236}">
              <a16:creationId xmlns:a16="http://schemas.microsoft.com/office/drawing/2014/main" id="{00000000-0008-0000-0E00-000063000000}"/>
            </a:ext>
          </a:extLst>
        </xdr:cNvPr>
        <xdr:cNvGrpSpPr/>
      </xdr:nvGrpSpPr>
      <xdr:grpSpPr>
        <a:xfrm>
          <a:off x="323490" y="40858535"/>
          <a:ext cx="1319129" cy="908724"/>
          <a:chOff x="7200289" y="6836727"/>
          <a:chExt cx="1298162" cy="914714"/>
        </a:xfrm>
      </xdr:grpSpPr>
      <xdr:sp macro="" textlink="">
        <xdr:nvSpPr>
          <xdr:cNvPr id="100" name="Rectangle 99">
            <a:extLst>
              <a:ext uri="{FF2B5EF4-FFF2-40B4-BE49-F238E27FC236}">
                <a16:creationId xmlns:a16="http://schemas.microsoft.com/office/drawing/2014/main" id="{00000000-0008-0000-0E00-000064000000}"/>
              </a:ext>
            </a:extLst>
          </xdr:cNvPr>
          <xdr:cNvSpPr/>
        </xdr:nvSpPr>
        <xdr:spPr>
          <a:xfrm>
            <a:off x="7200289" y="7406174"/>
            <a:ext cx="1298162" cy="34526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baseline="0">
                <a:solidFill>
                  <a:schemeClr val="accent4"/>
                </a:solidFill>
              </a:rPr>
              <a:t>G2P</a:t>
            </a:r>
            <a:endParaRPr lang="fr-FR" sz="1400" b="1">
              <a:solidFill>
                <a:schemeClr val="accent4"/>
              </a:solidFill>
            </a:endParaRPr>
          </a:p>
        </xdr:txBody>
      </xdr:sp>
      <xdr:pic>
        <xdr:nvPicPr>
          <xdr:cNvPr id="101" name="Graphic 9" descr="Users with solid fill">
            <a:extLst>
              <a:ext uri="{FF2B5EF4-FFF2-40B4-BE49-F238E27FC236}">
                <a16:creationId xmlns:a16="http://schemas.microsoft.com/office/drawing/2014/main" id="{00000000-0008-0000-0E00-000065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 uri="{96DAC541-7B7A-43D3-8B79-37D633B846F1}">
                <asvg:svgBlip xmlns:asvg="http://schemas.microsoft.com/office/drawing/2016/SVG/main" r:embed="rId66"/>
              </a:ext>
            </a:extLst>
          </a:blip>
          <a:stretch>
            <a:fillRect/>
          </a:stretch>
        </xdr:blipFill>
        <xdr:spPr>
          <a:xfrm>
            <a:off x="7470253" y="6836727"/>
            <a:ext cx="751469" cy="698325"/>
          </a:xfrm>
          <a:prstGeom prst="rect">
            <a:avLst/>
          </a:prstGeom>
        </xdr:spPr>
      </xdr:pic>
    </xdr:grpSp>
    <xdr:clientData/>
  </xdr:twoCellAnchor>
  <xdr:twoCellAnchor>
    <xdr:from>
      <xdr:col>0</xdr:col>
      <xdr:colOff>407358</xdr:colOff>
      <xdr:row>222</xdr:row>
      <xdr:rowOff>119811</xdr:rowOff>
    </xdr:from>
    <xdr:to>
      <xdr:col>1</xdr:col>
      <xdr:colOff>1247873</xdr:colOff>
      <xdr:row>226</xdr:row>
      <xdr:rowOff>75502</xdr:rowOff>
    </xdr:to>
    <xdr:grpSp>
      <xdr:nvGrpSpPr>
        <xdr:cNvPr id="102" name="Groupe 101">
          <a:hlinkClick xmlns:r="http://schemas.openxmlformats.org/officeDocument/2006/relationships" r:id="rId67"/>
          <a:extLst>
            <a:ext uri="{FF2B5EF4-FFF2-40B4-BE49-F238E27FC236}">
              <a16:creationId xmlns:a16="http://schemas.microsoft.com/office/drawing/2014/main" id="{00000000-0008-0000-0E00-000066000000}"/>
            </a:ext>
          </a:extLst>
        </xdr:cNvPr>
        <xdr:cNvGrpSpPr/>
      </xdr:nvGrpSpPr>
      <xdr:grpSpPr>
        <a:xfrm>
          <a:off x="407358" y="43477611"/>
          <a:ext cx="1316765" cy="717691"/>
          <a:chOff x="8747407" y="6935882"/>
          <a:chExt cx="1295798" cy="722484"/>
        </a:xfrm>
      </xdr:grpSpPr>
      <xdr:sp macro="" textlink="">
        <xdr:nvSpPr>
          <xdr:cNvPr id="105" name="Freeform 35">
            <a:extLst>
              <a:ext uri="{FF2B5EF4-FFF2-40B4-BE49-F238E27FC236}">
                <a16:creationId xmlns:a16="http://schemas.microsoft.com/office/drawing/2014/main" id="{00000000-0008-0000-0E00-000069000000}"/>
              </a:ext>
            </a:extLst>
          </xdr:cNvPr>
          <xdr:cNvSpPr>
            <a:spLocks noEditPoints="1"/>
          </xdr:cNvSpPr>
        </xdr:nvSpPr>
        <xdr:spPr bwMode="auto">
          <a:xfrm>
            <a:off x="9255124" y="6935882"/>
            <a:ext cx="429124" cy="398113"/>
          </a:xfrm>
          <a:custGeom>
            <a:avLst/>
            <a:gdLst>
              <a:gd name="T0" fmla="*/ 70 w 352"/>
              <a:gd name="T1" fmla="*/ 91 h 441"/>
              <a:gd name="T2" fmla="*/ 282 w 352"/>
              <a:gd name="T3" fmla="*/ 91 h 441"/>
              <a:gd name="T4" fmla="*/ 282 w 352"/>
              <a:gd name="T5" fmla="*/ 106 h 441"/>
              <a:gd name="T6" fmla="*/ 70 w 352"/>
              <a:gd name="T7" fmla="*/ 106 h 441"/>
              <a:gd name="T8" fmla="*/ 70 w 352"/>
              <a:gd name="T9" fmla="*/ 91 h 441"/>
              <a:gd name="T10" fmla="*/ 70 w 352"/>
              <a:gd name="T11" fmla="*/ 91 h 441"/>
              <a:gd name="T12" fmla="*/ 70 w 352"/>
              <a:gd name="T13" fmla="*/ 127 h 441"/>
              <a:gd name="T14" fmla="*/ 282 w 352"/>
              <a:gd name="T15" fmla="*/ 127 h 441"/>
              <a:gd name="T16" fmla="*/ 282 w 352"/>
              <a:gd name="T17" fmla="*/ 141 h 441"/>
              <a:gd name="T18" fmla="*/ 70 w 352"/>
              <a:gd name="T19" fmla="*/ 141 h 441"/>
              <a:gd name="T20" fmla="*/ 70 w 352"/>
              <a:gd name="T21" fmla="*/ 127 h 441"/>
              <a:gd name="T22" fmla="*/ 70 w 352"/>
              <a:gd name="T23" fmla="*/ 127 h 441"/>
              <a:gd name="T24" fmla="*/ 70 w 352"/>
              <a:gd name="T25" fmla="*/ 161 h 441"/>
              <a:gd name="T26" fmla="*/ 282 w 352"/>
              <a:gd name="T27" fmla="*/ 161 h 441"/>
              <a:gd name="T28" fmla="*/ 282 w 352"/>
              <a:gd name="T29" fmla="*/ 176 h 441"/>
              <a:gd name="T30" fmla="*/ 70 w 352"/>
              <a:gd name="T31" fmla="*/ 176 h 441"/>
              <a:gd name="T32" fmla="*/ 70 w 352"/>
              <a:gd name="T33" fmla="*/ 161 h 441"/>
              <a:gd name="T34" fmla="*/ 70 w 352"/>
              <a:gd name="T35" fmla="*/ 161 h 441"/>
              <a:gd name="T36" fmla="*/ 340 w 352"/>
              <a:gd name="T37" fmla="*/ 0 h 441"/>
              <a:gd name="T38" fmla="*/ 12 w 352"/>
              <a:gd name="T39" fmla="*/ 0 h 441"/>
              <a:gd name="T40" fmla="*/ 0 w 352"/>
              <a:gd name="T41" fmla="*/ 0 h 441"/>
              <a:gd name="T42" fmla="*/ 0 w 352"/>
              <a:gd name="T43" fmla="*/ 12 h 441"/>
              <a:gd name="T44" fmla="*/ 0 w 352"/>
              <a:gd name="T45" fmla="*/ 429 h 441"/>
              <a:gd name="T46" fmla="*/ 0 w 352"/>
              <a:gd name="T47" fmla="*/ 441 h 441"/>
              <a:gd name="T48" fmla="*/ 12 w 352"/>
              <a:gd name="T49" fmla="*/ 441 h 441"/>
              <a:gd name="T50" fmla="*/ 198 w 352"/>
              <a:gd name="T51" fmla="*/ 441 h 441"/>
              <a:gd name="T52" fmla="*/ 352 w 352"/>
              <a:gd name="T53" fmla="*/ 283 h 441"/>
              <a:gd name="T54" fmla="*/ 352 w 352"/>
              <a:gd name="T55" fmla="*/ 12 h 441"/>
              <a:gd name="T56" fmla="*/ 352 w 352"/>
              <a:gd name="T57" fmla="*/ 0 h 441"/>
              <a:gd name="T58" fmla="*/ 340 w 352"/>
              <a:gd name="T59" fmla="*/ 0 h 441"/>
              <a:gd name="T60" fmla="*/ 340 w 352"/>
              <a:gd name="T61" fmla="*/ 0 h 441"/>
              <a:gd name="T62" fmla="*/ 178 w 352"/>
              <a:gd name="T63" fmla="*/ 418 h 441"/>
              <a:gd name="T64" fmla="*/ 24 w 352"/>
              <a:gd name="T65" fmla="*/ 418 h 441"/>
              <a:gd name="T66" fmla="*/ 24 w 352"/>
              <a:gd name="T67" fmla="*/ 24 h 441"/>
              <a:gd name="T68" fmla="*/ 328 w 352"/>
              <a:gd name="T69" fmla="*/ 24 h 441"/>
              <a:gd name="T70" fmla="*/ 328 w 352"/>
              <a:gd name="T71" fmla="*/ 263 h 441"/>
              <a:gd name="T72" fmla="*/ 328 w 352"/>
              <a:gd name="T73" fmla="*/ 263 h 441"/>
              <a:gd name="T74" fmla="*/ 188 w 352"/>
              <a:gd name="T75" fmla="*/ 263 h 441"/>
              <a:gd name="T76" fmla="*/ 188 w 352"/>
              <a:gd name="T77" fmla="*/ 263 h 441"/>
              <a:gd name="T78" fmla="*/ 184 w 352"/>
              <a:gd name="T79" fmla="*/ 264 h 441"/>
              <a:gd name="T80" fmla="*/ 181 w 352"/>
              <a:gd name="T81" fmla="*/ 266 h 441"/>
              <a:gd name="T82" fmla="*/ 179 w 352"/>
              <a:gd name="T83" fmla="*/ 269 h 441"/>
              <a:gd name="T84" fmla="*/ 178 w 352"/>
              <a:gd name="T85" fmla="*/ 273 h 441"/>
              <a:gd name="T86" fmla="*/ 178 w 352"/>
              <a:gd name="T87" fmla="*/ 273 h 441"/>
              <a:gd name="T88" fmla="*/ 178 w 352"/>
              <a:gd name="T89" fmla="*/ 418 h 441"/>
              <a:gd name="T90" fmla="*/ 178 w 352"/>
              <a:gd name="T91" fmla="*/ 418 h 4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352" h="441">
                <a:moveTo>
                  <a:pt x="70" y="91"/>
                </a:moveTo>
                <a:lnTo>
                  <a:pt x="282" y="91"/>
                </a:lnTo>
                <a:lnTo>
                  <a:pt x="282" y="106"/>
                </a:lnTo>
                <a:lnTo>
                  <a:pt x="70" y="106"/>
                </a:lnTo>
                <a:lnTo>
                  <a:pt x="70" y="91"/>
                </a:lnTo>
                <a:lnTo>
                  <a:pt x="70" y="91"/>
                </a:lnTo>
                <a:close/>
                <a:moveTo>
                  <a:pt x="70" y="127"/>
                </a:moveTo>
                <a:lnTo>
                  <a:pt x="282" y="127"/>
                </a:lnTo>
                <a:lnTo>
                  <a:pt x="282" y="141"/>
                </a:lnTo>
                <a:lnTo>
                  <a:pt x="70" y="141"/>
                </a:lnTo>
                <a:lnTo>
                  <a:pt x="70" y="127"/>
                </a:lnTo>
                <a:lnTo>
                  <a:pt x="70" y="127"/>
                </a:lnTo>
                <a:close/>
                <a:moveTo>
                  <a:pt x="70" y="161"/>
                </a:moveTo>
                <a:lnTo>
                  <a:pt x="282" y="161"/>
                </a:lnTo>
                <a:lnTo>
                  <a:pt x="282" y="176"/>
                </a:lnTo>
                <a:lnTo>
                  <a:pt x="70" y="176"/>
                </a:lnTo>
                <a:lnTo>
                  <a:pt x="70" y="161"/>
                </a:lnTo>
                <a:lnTo>
                  <a:pt x="70" y="161"/>
                </a:lnTo>
                <a:close/>
                <a:moveTo>
                  <a:pt x="340" y="0"/>
                </a:moveTo>
                <a:lnTo>
                  <a:pt x="12" y="0"/>
                </a:lnTo>
                <a:lnTo>
                  <a:pt x="0" y="0"/>
                </a:lnTo>
                <a:lnTo>
                  <a:pt x="0" y="12"/>
                </a:lnTo>
                <a:lnTo>
                  <a:pt x="0" y="429"/>
                </a:lnTo>
                <a:lnTo>
                  <a:pt x="0" y="441"/>
                </a:lnTo>
                <a:lnTo>
                  <a:pt x="12" y="441"/>
                </a:lnTo>
                <a:lnTo>
                  <a:pt x="198" y="441"/>
                </a:lnTo>
                <a:lnTo>
                  <a:pt x="352" y="283"/>
                </a:lnTo>
                <a:lnTo>
                  <a:pt x="352" y="12"/>
                </a:lnTo>
                <a:lnTo>
                  <a:pt x="352" y="0"/>
                </a:lnTo>
                <a:lnTo>
                  <a:pt x="340" y="0"/>
                </a:lnTo>
                <a:lnTo>
                  <a:pt x="340" y="0"/>
                </a:lnTo>
                <a:close/>
                <a:moveTo>
                  <a:pt x="178" y="418"/>
                </a:moveTo>
                <a:lnTo>
                  <a:pt x="24" y="418"/>
                </a:lnTo>
                <a:lnTo>
                  <a:pt x="24" y="24"/>
                </a:lnTo>
                <a:lnTo>
                  <a:pt x="328" y="24"/>
                </a:lnTo>
                <a:lnTo>
                  <a:pt x="328" y="263"/>
                </a:lnTo>
                <a:lnTo>
                  <a:pt x="328" y="263"/>
                </a:lnTo>
                <a:lnTo>
                  <a:pt x="188" y="263"/>
                </a:lnTo>
                <a:lnTo>
                  <a:pt x="188" y="263"/>
                </a:lnTo>
                <a:lnTo>
                  <a:pt x="184" y="264"/>
                </a:lnTo>
                <a:lnTo>
                  <a:pt x="181" y="266"/>
                </a:lnTo>
                <a:lnTo>
                  <a:pt x="179" y="269"/>
                </a:lnTo>
                <a:lnTo>
                  <a:pt x="178" y="273"/>
                </a:lnTo>
                <a:lnTo>
                  <a:pt x="178" y="273"/>
                </a:lnTo>
                <a:lnTo>
                  <a:pt x="178" y="418"/>
                </a:lnTo>
                <a:lnTo>
                  <a:pt x="178" y="418"/>
                </a:lnTo>
                <a:close/>
              </a:path>
            </a:pathLst>
          </a:custGeom>
          <a:solidFill>
            <a:schemeClr val="accent4"/>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p>
        </xdr:txBody>
      </xdr:sp>
      <xdr:sp macro="" textlink="">
        <xdr:nvSpPr>
          <xdr:cNvPr id="106" name="Rectangle 105">
            <a:extLst>
              <a:ext uri="{FF2B5EF4-FFF2-40B4-BE49-F238E27FC236}">
                <a16:creationId xmlns:a16="http://schemas.microsoft.com/office/drawing/2014/main" id="{00000000-0008-0000-0E00-00006A000000}"/>
              </a:ext>
            </a:extLst>
          </xdr:cNvPr>
          <xdr:cNvSpPr/>
        </xdr:nvSpPr>
        <xdr:spPr>
          <a:xfrm>
            <a:off x="8747407" y="7452670"/>
            <a:ext cx="1295798" cy="20569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accent4"/>
                </a:solidFill>
              </a:rPr>
              <a:t>Bill</a:t>
            </a:r>
            <a:r>
              <a:rPr lang="fr-FR" sz="1400" b="1" baseline="0">
                <a:solidFill>
                  <a:schemeClr val="accent4"/>
                </a:solidFill>
              </a:rPr>
              <a:t> payment</a:t>
            </a:r>
            <a:endParaRPr lang="fr-FR" sz="1400" b="1">
              <a:solidFill>
                <a:schemeClr val="accent4"/>
              </a:solidFill>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587897</xdr:colOff>
      <xdr:row>0</xdr:row>
      <xdr:rowOff>129094</xdr:rowOff>
    </xdr:from>
    <xdr:to>
      <xdr:col>8</xdr:col>
      <xdr:colOff>862217</xdr:colOff>
      <xdr:row>0</xdr:row>
      <xdr:rowOff>513142</xdr:rowOff>
    </xdr:to>
    <xdr:grpSp>
      <xdr:nvGrpSpPr>
        <xdr:cNvPr id="2" name="Group 31">
          <a:hlinkClick xmlns:r="http://schemas.openxmlformats.org/officeDocument/2006/relationships" r:id="rId1"/>
          <a:extLst>
            <a:ext uri="{FF2B5EF4-FFF2-40B4-BE49-F238E27FC236}">
              <a16:creationId xmlns:a16="http://schemas.microsoft.com/office/drawing/2014/main" id="{00000000-0008-0000-0F00-000002000000}"/>
            </a:ext>
          </a:extLst>
        </xdr:cNvPr>
        <xdr:cNvGrpSpPr/>
      </xdr:nvGrpSpPr>
      <xdr:grpSpPr>
        <a:xfrm>
          <a:off x="14227697" y="129094"/>
          <a:ext cx="274320" cy="384048"/>
          <a:chOff x="446088" y="2332038"/>
          <a:chExt cx="563562" cy="909638"/>
        </a:xfrm>
        <a:solidFill>
          <a:schemeClr val="bg1"/>
        </a:solidFill>
      </xdr:grpSpPr>
      <xdr:sp macro="" textlink="">
        <xdr:nvSpPr>
          <xdr:cNvPr id="3" name="Freeform 10">
            <a:extLst>
              <a:ext uri="{FF2B5EF4-FFF2-40B4-BE49-F238E27FC236}">
                <a16:creationId xmlns:a16="http://schemas.microsoft.com/office/drawing/2014/main" id="{00000000-0008-0000-0F00-000003000000}"/>
              </a:ext>
            </a:extLst>
          </xdr:cNvPr>
          <xdr:cNvSpPr>
            <a:spLocks/>
          </xdr:cNvSpPr>
        </xdr:nvSpPr>
        <xdr:spPr bwMode="auto">
          <a:xfrm>
            <a:off x="561975" y="2447926"/>
            <a:ext cx="238125" cy="206375"/>
          </a:xfrm>
          <a:custGeom>
            <a:avLst/>
            <a:gdLst>
              <a:gd name="T0" fmla="*/ 24 w 150"/>
              <a:gd name="T1" fmla="*/ 95 h 130"/>
              <a:gd name="T2" fmla="*/ 21 w 150"/>
              <a:gd name="T3" fmla="*/ 75 h 130"/>
              <a:gd name="T4" fmla="*/ 22 w 150"/>
              <a:gd name="T5" fmla="*/ 64 h 130"/>
              <a:gd name="T6" fmla="*/ 30 w 150"/>
              <a:gd name="T7" fmla="*/ 45 h 130"/>
              <a:gd name="T8" fmla="*/ 44 w 150"/>
              <a:gd name="T9" fmla="*/ 30 h 130"/>
              <a:gd name="T10" fmla="*/ 64 w 150"/>
              <a:gd name="T11" fmla="*/ 22 h 130"/>
              <a:gd name="T12" fmla="*/ 75 w 150"/>
              <a:gd name="T13" fmla="*/ 21 h 130"/>
              <a:gd name="T14" fmla="*/ 96 w 150"/>
              <a:gd name="T15" fmla="*/ 25 h 130"/>
              <a:gd name="T16" fmla="*/ 113 w 150"/>
              <a:gd name="T17" fmla="*/ 36 h 130"/>
              <a:gd name="T18" fmla="*/ 125 w 150"/>
              <a:gd name="T19" fmla="*/ 54 h 130"/>
              <a:gd name="T20" fmla="*/ 129 w 150"/>
              <a:gd name="T21" fmla="*/ 75 h 130"/>
              <a:gd name="T22" fmla="*/ 129 w 150"/>
              <a:gd name="T23" fmla="*/ 85 h 130"/>
              <a:gd name="T24" fmla="*/ 125 w 150"/>
              <a:gd name="T25" fmla="*/ 95 h 130"/>
              <a:gd name="T26" fmla="*/ 125 w 150"/>
              <a:gd name="T27" fmla="*/ 130 h 130"/>
              <a:gd name="T28" fmla="*/ 131 w 150"/>
              <a:gd name="T29" fmla="*/ 124 h 130"/>
              <a:gd name="T30" fmla="*/ 140 w 150"/>
              <a:gd name="T31" fmla="*/ 112 h 130"/>
              <a:gd name="T32" fmla="*/ 145 w 150"/>
              <a:gd name="T33" fmla="*/ 98 h 130"/>
              <a:gd name="T34" fmla="*/ 149 w 150"/>
              <a:gd name="T35" fmla="*/ 83 h 130"/>
              <a:gd name="T36" fmla="*/ 150 w 150"/>
              <a:gd name="T37" fmla="*/ 75 h 130"/>
              <a:gd name="T38" fmla="*/ 148 w 150"/>
              <a:gd name="T39" fmla="*/ 61 h 130"/>
              <a:gd name="T40" fmla="*/ 143 w 150"/>
              <a:gd name="T41" fmla="*/ 46 h 130"/>
              <a:gd name="T42" fmla="*/ 137 w 150"/>
              <a:gd name="T43" fmla="*/ 33 h 130"/>
              <a:gd name="T44" fmla="*/ 128 w 150"/>
              <a:gd name="T45" fmla="*/ 22 h 130"/>
              <a:gd name="T46" fmla="*/ 117 w 150"/>
              <a:gd name="T47" fmla="*/ 13 h 130"/>
              <a:gd name="T48" fmla="*/ 103 w 150"/>
              <a:gd name="T49" fmla="*/ 7 h 130"/>
              <a:gd name="T50" fmla="*/ 90 w 150"/>
              <a:gd name="T51" fmla="*/ 2 h 130"/>
              <a:gd name="T52" fmla="*/ 75 w 150"/>
              <a:gd name="T53" fmla="*/ 0 h 130"/>
              <a:gd name="T54" fmla="*/ 67 w 150"/>
              <a:gd name="T55" fmla="*/ 1 h 130"/>
              <a:gd name="T56" fmla="*/ 53 w 150"/>
              <a:gd name="T57" fmla="*/ 3 h 130"/>
              <a:gd name="T58" fmla="*/ 40 w 150"/>
              <a:gd name="T59" fmla="*/ 10 h 130"/>
              <a:gd name="T60" fmla="*/ 27 w 150"/>
              <a:gd name="T61" fmla="*/ 18 h 130"/>
              <a:gd name="T62" fmla="*/ 17 w 150"/>
              <a:gd name="T63" fmla="*/ 27 h 130"/>
              <a:gd name="T64" fmla="*/ 9 w 150"/>
              <a:gd name="T65" fmla="*/ 40 h 130"/>
              <a:gd name="T66" fmla="*/ 3 w 150"/>
              <a:gd name="T67" fmla="*/ 53 h 130"/>
              <a:gd name="T68" fmla="*/ 0 w 150"/>
              <a:gd name="T69" fmla="*/ 67 h 130"/>
              <a:gd name="T70" fmla="*/ 0 w 150"/>
              <a:gd name="T71" fmla="*/ 75 h 130"/>
              <a:gd name="T72" fmla="*/ 2 w 150"/>
              <a:gd name="T73" fmla="*/ 90 h 130"/>
              <a:gd name="T74" fmla="*/ 6 w 150"/>
              <a:gd name="T75" fmla="*/ 106 h 130"/>
              <a:gd name="T76" fmla="*/ 14 w 150"/>
              <a:gd name="T77" fmla="*/ 119 h 130"/>
              <a:gd name="T78" fmla="*/ 24 w 150"/>
              <a:gd name="T79" fmla="*/ 130 h 130"/>
              <a:gd name="T80" fmla="*/ 24 w 150"/>
              <a:gd name="T81" fmla="*/ 98 h 130"/>
              <a:gd name="T82" fmla="*/ 24 w 150"/>
              <a:gd name="T83" fmla="*/ 95 h 1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Lst>
            <a:rect l="0" t="0" r="r" b="b"/>
            <a:pathLst>
              <a:path w="150" h="130">
                <a:moveTo>
                  <a:pt x="24" y="95"/>
                </a:moveTo>
                <a:lnTo>
                  <a:pt x="24" y="95"/>
                </a:lnTo>
                <a:lnTo>
                  <a:pt x="21" y="85"/>
                </a:lnTo>
                <a:lnTo>
                  <a:pt x="21" y="75"/>
                </a:lnTo>
                <a:lnTo>
                  <a:pt x="21" y="75"/>
                </a:lnTo>
                <a:lnTo>
                  <a:pt x="22" y="64"/>
                </a:lnTo>
                <a:lnTo>
                  <a:pt x="24" y="54"/>
                </a:lnTo>
                <a:lnTo>
                  <a:pt x="30" y="45"/>
                </a:lnTo>
                <a:lnTo>
                  <a:pt x="36" y="36"/>
                </a:lnTo>
                <a:lnTo>
                  <a:pt x="44" y="30"/>
                </a:lnTo>
                <a:lnTo>
                  <a:pt x="54" y="25"/>
                </a:lnTo>
                <a:lnTo>
                  <a:pt x="64" y="22"/>
                </a:lnTo>
                <a:lnTo>
                  <a:pt x="75" y="21"/>
                </a:lnTo>
                <a:lnTo>
                  <a:pt x="75" y="21"/>
                </a:lnTo>
                <a:lnTo>
                  <a:pt x="86" y="22"/>
                </a:lnTo>
                <a:lnTo>
                  <a:pt x="96" y="25"/>
                </a:lnTo>
                <a:lnTo>
                  <a:pt x="106" y="30"/>
                </a:lnTo>
                <a:lnTo>
                  <a:pt x="113" y="36"/>
                </a:lnTo>
                <a:lnTo>
                  <a:pt x="120" y="45"/>
                </a:lnTo>
                <a:lnTo>
                  <a:pt x="125" y="54"/>
                </a:lnTo>
                <a:lnTo>
                  <a:pt x="128" y="64"/>
                </a:lnTo>
                <a:lnTo>
                  <a:pt x="129" y="75"/>
                </a:lnTo>
                <a:lnTo>
                  <a:pt x="129" y="75"/>
                </a:lnTo>
                <a:lnTo>
                  <a:pt x="129" y="85"/>
                </a:lnTo>
                <a:lnTo>
                  <a:pt x="125" y="95"/>
                </a:lnTo>
                <a:lnTo>
                  <a:pt x="125" y="95"/>
                </a:lnTo>
                <a:lnTo>
                  <a:pt x="125" y="98"/>
                </a:lnTo>
                <a:lnTo>
                  <a:pt x="125" y="130"/>
                </a:lnTo>
                <a:lnTo>
                  <a:pt x="125" y="130"/>
                </a:lnTo>
                <a:lnTo>
                  <a:pt x="131" y="124"/>
                </a:lnTo>
                <a:lnTo>
                  <a:pt x="135" y="119"/>
                </a:lnTo>
                <a:lnTo>
                  <a:pt x="140" y="112"/>
                </a:lnTo>
                <a:lnTo>
                  <a:pt x="143" y="106"/>
                </a:lnTo>
                <a:lnTo>
                  <a:pt x="145" y="98"/>
                </a:lnTo>
                <a:lnTo>
                  <a:pt x="148" y="90"/>
                </a:lnTo>
                <a:lnTo>
                  <a:pt x="149" y="83"/>
                </a:lnTo>
                <a:lnTo>
                  <a:pt x="150" y="75"/>
                </a:lnTo>
                <a:lnTo>
                  <a:pt x="150" y="75"/>
                </a:lnTo>
                <a:lnTo>
                  <a:pt x="149" y="67"/>
                </a:lnTo>
                <a:lnTo>
                  <a:pt x="148" y="61"/>
                </a:lnTo>
                <a:lnTo>
                  <a:pt x="146" y="53"/>
                </a:lnTo>
                <a:lnTo>
                  <a:pt x="143" y="46"/>
                </a:lnTo>
                <a:lnTo>
                  <a:pt x="141" y="40"/>
                </a:lnTo>
                <a:lnTo>
                  <a:pt x="137" y="33"/>
                </a:lnTo>
                <a:lnTo>
                  <a:pt x="132" y="27"/>
                </a:lnTo>
                <a:lnTo>
                  <a:pt x="128" y="22"/>
                </a:lnTo>
                <a:lnTo>
                  <a:pt x="122" y="18"/>
                </a:lnTo>
                <a:lnTo>
                  <a:pt x="117" y="13"/>
                </a:lnTo>
                <a:lnTo>
                  <a:pt x="110" y="10"/>
                </a:lnTo>
                <a:lnTo>
                  <a:pt x="103" y="7"/>
                </a:lnTo>
                <a:lnTo>
                  <a:pt x="97" y="3"/>
                </a:lnTo>
                <a:lnTo>
                  <a:pt x="90" y="2"/>
                </a:lnTo>
                <a:lnTo>
                  <a:pt x="83" y="1"/>
                </a:lnTo>
                <a:lnTo>
                  <a:pt x="75" y="0"/>
                </a:lnTo>
                <a:lnTo>
                  <a:pt x="75" y="0"/>
                </a:lnTo>
                <a:lnTo>
                  <a:pt x="67" y="1"/>
                </a:lnTo>
                <a:lnTo>
                  <a:pt x="59" y="2"/>
                </a:lnTo>
                <a:lnTo>
                  <a:pt x="53" y="3"/>
                </a:lnTo>
                <a:lnTo>
                  <a:pt x="46" y="7"/>
                </a:lnTo>
                <a:lnTo>
                  <a:pt x="40" y="10"/>
                </a:lnTo>
                <a:lnTo>
                  <a:pt x="33" y="13"/>
                </a:lnTo>
                <a:lnTo>
                  <a:pt x="27" y="18"/>
                </a:lnTo>
                <a:lnTo>
                  <a:pt x="22" y="22"/>
                </a:lnTo>
                <a:lnTo>
                  <a:pt x="17" y="27"/>
                </a:lnTo>
                <a:lnTo>
                  <a:pt x="13" y="33"/>
                </a:lnTo>
                <a:lnTo>
                  <a:pt x="9" y="40"/>
                </a:lnTo>
                <a:lnTo>
                  <a:pt x="5" y="46"/>
                </a:lnTo>
                <a:lnTo>
                  <a:pt x="3" y="53"/>
                </a:lnTo>
                <a:lnTo>
                  <a:pt x="2" y="61"/>
                </a:lnTo>
                <a:lnTo>
                  <a:pt x="0" y="67"/>
                </a:lnTo>
                <a:lnTo>
                  <a:pt x="0" y="75"/>
                </a:lnTo>
                <a:lnTo>
                  <a:pt x="0" y="75"/>
                </a:lnTo>
                <a:lnTo>
                  <a:pt x="1" y="83"/>
                </a:lnTo>
                <a:lnTo>
                  <a:pt x="2" y="90"/>
                </a:lnTo>
                <a:lnTo>
                  <a:pt x="3" y="98"/>
                </a:lnTo>
                <a:lnTo>
                  <a:pt x="6" y="106"/>
                </a:lnTo>
                <a:lnTo>
                  <a:pt x="10" y="112"/>
                </a:lnTo>
                <a:lnTo>
                  <a:pt x="14" y="119"/>
                </a:lnTo>
                <a:lnTo>
                  <a:pt x="19" y="124"/>
                </a:lnTo>
                <a:lnTo>
                  <a:pt x="24" y="130"/>
                </a:lnTo>
                <a:lnTo>
                  <a:pt x="24" y="98"/>
                </a:lnTo>
                <a:lnTo>
                  <a:pt x="24" y="98"/>
                </a:lnTo>
                <a:lnTo>
                  <a:pt x="24" y="95"/>
                </a:lnTo>
                <a:lnTo>
                  <a:pt x="24" y="9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4" name="Freeform 11">
            <a:extLst>
              <a:ext uri="{FF2B5EF4-FFF2-40B4-BE49-F238E27FC236}">
                <a16:creationId xmlns:a16="http://schemas.microsoft.com/office/drawing/2014/main" id="{00000000-0008-0000-0F00-000004000000}"/>
              </a:ext>
            </a:extLst>
          </xdr:cNvPr>
          <xdr:cNvSpPr>
            <a:spLocks/>
          </xdr:cNvSpPr>
        </xdr:nvSpPr>
        <xdr:spPr bwMode="auto">
          <a:xfrm>
            <a:off x="446088" y="2332038"/>
            <a:ext cx="468313" cy="455613"/>
          </a:xfrm>
          <a:custGeom>
            <a:avLst/>
            <a:gdLst>
              <a:gd name="T0" fmla="*/ 20 w 295"/>
              <a:gd name="T1" fmla="*/ 148 h 287"/>
              <a:gd name="T2" fmla="*/ 23 w 295"/>
              <a:gd name="T3" fmla="*/ 123 h 287"/>
              <a:gd name="T4" fmla="*/ 30 w 295"/>
              <a:gd name="T5" fmla="*/ 98 h 287"/>
              <a:gd name="T6" fmla="*/ 42 w 295"/>
              <a:gd name="T7" fmla="*/ 76 h 287"/>
              <a:gd name="T8" fmla="*/ 57 w 295"/>
              <a:gd name="T9" fmla="*/ 58 h 287"/>
              <a:gd name="T10" fmla="*/ 76 w 295"/>
              <a:gd name="T11" fmla="*/ 42 h 287"/>
              <a:gd name="T12" fmla="*/ 98 w 295"/>
              <a:gd name="T13" fmla="*/ 30 h 287"/>
              <a:gd name="T14" fmla="*/ 122 w 295"/>
              <a:gd name="T15" fmla="*/ 23 h 287"/>
              <a:gd name="T16" fmla="*/ 148 w 295"/>
              <a:gd name="T17" fmla="*/ 20 h 287"/>
              <a:gd name="T18" fmla="*/ 161 w 295"/>
              <a:gd name="T19" fmla="*/ 21 h 287"/>
              <a:gd name="T20" fmla="*/ 185 w 295"/>
              <a:gd name="T21" fmla="*/ 27 h 287"/>
              <a:gd name="T22" fmla="*/ 208 w 295"/>
              <a:gd name="T23" fmla="*/ 35 h 287"/>
              <a:gd name="T24" fmla="*/ 229 w 295"/>
              <a:gd name="T25" fmla="*/ 50 h 287"/>
              <a:gd name="T26" fmla="*/ 246 w 295"/>
              <a:gd name="T27" fmla="*/ 67 h 287"/>
              <a:gd name="T28" fmla="*/ 260 w 295"/>
              <a:gd name="T29" fmla="*/ 87 h 287"/>
              <a:gd name="T30" fmla="*/ 270 w 295"/>
              <a:gd name="T31" fmla="*/ 110 h 287"/>
              <a:gd name="T32" fmla="*/ 275 w 295"/>
              <a:gd name="T33" fmla="*/ 135 h 287"/>
              <a:gd name="T34" fmla="*/ 276 w 295"/>
              <a:gd name="T35" fmla="*/ 148 h 287"/>
              <a:gd name="T36" fmla="*/ 272 w 295"/>
              <a:gd name="T37" fmla="*/ 178 h 287"/>
              <a:gd name="T38" fmla="*/ 262 w 295"/>
              <a:gd name="T39" fmla="*/ 204 h 287"/>
              <a:gd name="T40" fmla="*/ 247 w 295"/>
              <a:gd name="T41" fmla="*/ 228 h 287"/>
              <a:gd name="T42" fmla="*/ 227 w 295"/>
              <a:gd name="T43" fmla="*/ 247 h 287"/>
              <a:gd name="T44" fmla="*/ 237 w 295"/>
              <a:gd name="T45" fmla="*/ 253 h 287"/>
              <a:gd name="T46" fmla="*/ 246 w 295"/>
              <a:gd name="T47" fmla="*/ 259 h 287"/>
              <a:gd name="T48" fmla="*/ 267 w 295"/>
              <a:gd name="T49" fmla="*/ 236 h 287"/>
              <a:gd name="T50" fmla="*/ 282 w 295"/>
              <a:gd name="T51" fmla="*/ 210 h 287"/>
              <a:gd name="T52" fmla="*/ 292 w 295"/>
              <a:gd name="T53" fmla="*/ 180 h 287"/>
              <a:gd name="T54" fmla="*/ 295 w 295"/>
              <a:gd name="T55" fmla="*/ 148 h 287"/>
              <a:gd name="T56" fmla="*/ 294 w 295"/>
              <a:gd name="T57" fmla="*/ 132 h 287"/>
              <a:gd name="T58" fmla="*/ 289 w 295"/>
              <a:gd name="T59" fmla="*/ 104 h 287"/>
              <a:gd name="T60" fmla="*/ 278 w 295"/>
              <a:gd name="T61" fmla="*/ 77 h 287"/>
              <a:gd name="T62" fmla="*/ 262 w 295"/>
              <a:gd name="T63" fmla="*/ 54 h 287"/>
              <a:gd name="T64" fmla="*/ 241 w 295"/>
              <a:gd name="T65" fmla="*/ 34 h 287"/>
              <a:gd name="T66" fmla="*/ 218 w 295"/>
              <a:gd name="T67" fmla="*/ 18 h 287"/>
              <a:gd name="T68" fmla="*/ 192 w 295"/>
              <a:gd name="T69" fmla="*/ 7 h 287"/>
              <a:gd name="T70" fmla="*/ 163 w 295"/>
              <a:gd name="T71" fmla="*/ 1 h 287"/>
              <a:gd name="T72" fmla="*/ 148 w 295"/>
              <a:gd name="T73" fmla="*/ 0 h 287"/>
              <a:gd name="T74" fmla="*/ 118 w 295"/>
              <a:gd name="T75" fmla="*/ 4 h 287"/>
              <a:gd name="T76" fmla="*/ 90 w 295"/>
              <a:gd name="T77" fmla="*/ 12 h 287"/>
              <a:gd name="T78" fmla="*/ 65 w 295"/>
              <a:gd name="T79" fmla="*/ 26 h 287"/>
              <a:gd name="T80" fmla="*/ 43 w 295"/>
              <a:gd name="T81" fmla="*/ 43 h 287"/>
              <a:gd name="T82" fmla="*/ 25 w 295"/>
              <a:gd name="T83" fmla="*/ 65 h 287"/>
              <a:gd name="T84" fmla="*/ 11 w 295"/>
              <a:gd name="T85" fmla="*/ 91 h 287"/>
              <a:gd name="T86" fmla="*/ 2 w 295"/>
              <a:gd name="T87" fmla="*/ 118 h 287"/>
              <a:gd name="T88" fmla="*/ 0 w 295"/>
              <a:gd name="T89" fmla="*/ 148 h 287"/>
              <a:gd name="T90" fmla="*/ 0 w 295"/>
              <a:gd name="T91" fmla="*/ 160 h 287"/>
              <a:gd name="T92" fmla="*/ 3 w 295"/>
              <a:gd name="T93" fmla="*/ 183 h 287"/>
              <a:gd name="T94" fmla="*/ 11 w 295"/>
              <a:gd name="T95" fmla="*/ 204 h 287"/>
              <a:gd name="T96" fmla="*/ 21 w 295"/>
              <a:gd name="T97" fmla="*/ 224 h 287"/>
              <a:gd name="T98" fmla="*/ 34 w 295"/>
              <a:gd name="T99" fmla="*/ 243 h 287"/>
              <a:gd name="T100" fmla="*/ 50 w 295"/>
              <a:gd name="T101" fmla="*/ 258 h 287"/>
              <a:gd name="T102" fmla="*/ 67 w 295"/>
              <a:gd name="T103" fmla="*/ 272 h 287"/>
              <a:gd name="T104" fmla="*/ 86 w 295"/>
              <a:gd name="T105" fmla="*/ 282 h 287"/>
              <a:gd name="T106" fmla="*/ 97 w 295"/>
              <a:gd name="T107" fmla="*/ 265 h 287"/>
              <a:gd name="T108" fmla="*/ 88 w 295"/>
              <a:gd name="T109" fmla="*/ 261 h 287"/>
              <a:gd name="T110" fmla="*/ 66 w 295"/>
              <a:gd name="T111" fmla="*/ 246 h 287"/>
              <a:gd name="T112" fmla="*/ 42 w 295"/>
              <a:gd name="T113" fmla="*/ 218 h 287"/>
              <a:gd name="T114" fmla="*/ 29 w 295"/>
              <a:gd name="T115" fmla="*/ 194 h 287"/>
              <a:gd name="T116" fmla="*/ 23 w 295"/>
              <a:gd name="T117" fmla="*/ 177 h 287"/>
              <a:gd name="T118" fmla="*/ 20 w 295"/>
              <a:gd name="T119" fmla="*/ 158 h 287"/>
              <a:gd name="T120" fmla="*/ 20 w 295"/>
              <a:gd name="T121" fmla="*/ 148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95" h="287">
                <a:moveTo>
                  <a:pt x="20" y="148"/>
                </a:moveTo>
                <a:lnTo>
                  <a:pt x="20" y="148"/>
                </a:lnTo>
                <a:lnTo>
                  <a:pt x="21" y="135"/>
                </a:lnTo>
                <a:lnTo>
                  <a:pt x="23" y="123"/>
                </a:lnTo>
                <a:lnTo>
                  <a:pt x="25" y="110"/>
                </a:lnTo>
                <a:lnTo>
                  <a:pt x="30" y="98"/>
                </a:lnTo>
                <a:lnTo>
                  <a:pt x="35" y="87"/>
                </a:lnTo>
                <a:lnTo>
                  <a:pt x="42" y="76"/>
                </a:lnTo>
                <a:lnTo>
                  <a:pt x="50" y="67"/>
                </a:lnTo>
                <a:lnTo>
                  <a:pt x="57" y="58"/>
                </a:lnTo>
                <a:lnTo>
                  <a:pt x="66" y="50"/>
                </a:lnTo>
                <a:lnTo>
                  <a:pt x="76" y="42"/>
                </a:lnTo>
                <a:lnTo>
                  <a:pt x="87" y="35"/>
                </a:lnTo>
                <a:lnTo>
                  <a:pt x="98" y="30"/>
                </a:lnTo>
                <a:lnTo>
                  <a:pt x="110" y="27"/>
                </a:lnTo>
                <a:lnTo>
                  <a:pt x="122" y="23"/>
                </a:lnTo>
                <a:lnTo>
                  <a:pt x="135" y="21"/>
                </a:lnTo>
                <a:lnTo>
                  <a:pt x="148" y="20"/>
                </a:lnTo>
                <a:lnTo>
                  <a:pt x="148" y="20"/>
                </a:lnTo>
                <a:lnTo>
                  <a:pt x="161" y="21"/>
                </a:lnTo>
                <a:lnTo>
                  <a:pt x="173" y="23"/>
                </a:lnTo>
                <a:lnTo>
                  <a:pt x="185" y="27"/>
                </a:lnTo>
                <a:lnTo>
                  <a:pt x="197" y="30"/>
                </a:lnTo>
                <a:lnTo>
                  <a:pt x="208" y="35"/>
                </a:lnTo>
                <a:lnTo>
                  <a:pt x="219" y="42"/>
                </a:lnTo>
                <a:lnTo>
                  <a:pt x="229" y="50"/>
                </a:lnTo>
                <a:lnTo>
                  <a:pt x="238" y="58"/>
                </a:lnTo>
                <a:lnTo>
                  <a:pt x="246" y="67"/>
                </a:lnTo>
                <a:lnTo>
                  <a:pt x="254" y="76"/>
                </a:lnTo>
                <a:lnTo>
                  <a:pt x="260" y="87"/>
                </a:lnTo>
                <a:lnTo>
                  <a:pt x="266" y="98"/>
                </a:lnTo>
                <a:lnTo>
                  <a:pt x="270" y="110"/>
                </a:lnTo>
                <a:lnTo>
                  <a:pt x="272" y="123"/>
                </a:lnTo>
                <a:lnTo>
                  <a:pt x="275" y="135"/>
                </a:lnTo>
                <a:lnTo>
                  <a:pt x="276" y="148"/>
                </a:lnTo>
                <a:lnTo>
                  <a:pt x="276" y="148"/>
                </a:lnTo>
                <a:lnTo>
                  <a:pt x="275" y="163"/>
                </a:lnTo>
                <a:lnTo>
                  <a:pt x="272" y="178"/>
                </a:lnTo>
                <a:lnTo>
                  <a:pt x="268" y="191"/>
                </a:lnTo>
                <a:lnTo>
                  <a:pt x="262" y="204"/>
                </a:lnTo>
                <a:lnTo>
                  <a:pt x="256" y="216"/>
                </a:lnTo>
                <a:lnTo>
                  <a:pt x="247" y="228"/>
                </a:lnTo>
                <a:lnTo>
                  <a:pt x="238" y="238"/>
                </a:lnTo>
                <a:lnTo>
                  <a:pt x="227" y="247"/>
                </a:lnTo>
                <a:lnTo>
                  <a:pt x="227" y="247"/>
                </a:lnTo>
                <a:lnTo>
                  <a:pt x="237" y="253"/>
                </a:lnTo>
                <a:lnTo>
                  <a:pt x="246" y="259"/>
                </a:lnTo>
                <a:lnTo>
                  <a:pt x="246" y="259"/>
                </a:lnTo>
                <a:lnTo>
                  <a:pt x="257" y="248"/>
                </a:lnTo>
                <a:lnTo>
                  <a:pt x="267" y="236"/>
                </a:lnTo>
                <a:lnTo>
                  <a:pt x="275" y="224"/>
                </a:lnTo>
                <a:lnTo>
                  <a:pt x="282" y="210"/>
                </a:lnTo>
                <a:lnTo>
                  <a:pt x="288" y="195"/>
                </a:lnTo>
                <a:lnTo>
                  <a:pt x="292" y="180"/>
                </a:lnTo>
                <a:lnTo>
                  <a:pt x="294" y="164"/>
                </a:lnTo>
                <a:lnTo>
                  <a:pt x="295" y="148"/>
                </a:lnTo>
                <a:lnTo>
                  <a:pt x="295" y="148"/>
                </a:lnTo>
                <a:lnTo>
                  <a:pt x="294" y="132"/>
                </a:lnTo>
                <a:lnTo>
                  <a:pt x="292" y="118"/>
                </a:lnTo>
                <a:lnTo>
                  <a:pt x="289" y="104"/>
                </a:lnTo>
                <a:lnTo>
                  <a:pt x="284" y="91"/>
                </a:lnTo>
                <a:lnTo>
                  <a:pt x="278" y="77"/>
                </a:lnTo>
                <a:lnTo>
                  <a:pt x="270" y="65"/>
                </a:lnTo>
                <a:lnTo>
                  <a:pt x="262" y="54"/>
                </a:lnTo>
                <a:lnTo>
                  <a:pt x="253" y="43"/>
                </a:lnTo>
                <a:lnTo>
                  <a:pt x="241" y="34"/>
                </a:lnTo>
                <a:lnTo>
                  <a:pt x="230" y="26"/>
                </a:lnTo>
                <a:lnTo>
                  <a:pt x="218" y="18"/>
                </a:lnTo>
                <a:lnTo>
                  <a:pt x="205" y="12"/>
                </a:lnTo>
                <a:lnTo>
                  <a:pt x="192" y="7"/>
                </a:lnTo>
                <a:lnTo>
                  <a:pt x="178" y="4"/>
                </a:lnTo>
                <a:lnTo>
                  <a:pt x="163" y="1"/>
                </a:lnTo>
                <a:lnTo>
                  <a:pt x="148" y="0"/>
                </a:lnTo>
                <a:lnTo>
                  <a:pt x="148" y="0"/>
                </a:lnTo>
                <a:lnTo>
                  <a:pt x="132" y="1"/>
                </a:lnTo>
                <a:lnTo>
                  <a:pt x="118" y="4"/>
                </a:lnTo>
                <a:lnTo>
                  <a:pt x="104" y="7"/>
                </a:lnTo>
                <a:lnTo>
                  <a:pt x="90" y="12"/>
                </a:lnTo>
                <a:lnTo>
                  <a:pt x="77" y="18"/>
                </a:lnTo>
                <a:lnTo>
                  <a:pt x="65" y="26"/>
                </a:lnTo>
                <a:lnTo>
                  <a:pt x="54" y="34"/>
                </a:lnTo>
                <a:lnTo>
                  <a:pt x="43" y="43"/>
                </a:lnTo>
                <a:lnTo>
                  <a:pt x="33" y="54"/>
                </a:lnTo>
                <a:lnTo>
                  <a:pt x="25" y="65"/>
                </a:lnTo>
                <a:lnTo>
                  <a:pt x="18" y="77"/>
                </a:lnTo>
                <a:lnTo>
                  <a:pt x="11" y="91"/>
                </a:lnTo>
                <a:lnTo>
                  <a:pt x="7" y="104"/>
                </a:lnTo>
                <a:lnTo>
                  <a:pt x="2" y="118"/>
                </a:lnTo>
                <a:lnTo>
                  <a:pt x="0" y="132"/>
                </a:lnTo>
                <a:lnTo>
                  <a:pt x="0" y="148"/>
                </a:lnTo>
                <a:lnTo>
                  <a:pt x="0" y="148"/>
                </a:lnTo>
                <a:lnTo>
                  <a:pt x="0" y="160"/>
                </a:lnTo>
                <a:lnTo>
                  <a:pt x="1" y="171"/>
                </a:lnTo>
                <a:lnTo>
                  <a:pt x="3" y="183"/>
                </a:lnTo>
                <a:lnTo>
                  <a:pt x="7" y="194"/>
                </a:lnTo>
                <a:lnTo>
                  <a:pt x="11" y="204"/>
                </a:lnTo>
                <a:lnTo>
                  <a:pt x="16" y="215"/>
                </a:lnTo>
                <a:lnTo>
                  <a:pt x="21" y="224"/>
                </a:lnTo>
                <a:lnTo>
                  <a:pt x="27" y="234"/>
                </a:lnTo>
                <a:lnTo>
                  <a:pt x="34" y="243"/>
                </a:lnTo>
                <a:lnTo>
                  <a:pt x="41" y="250"/>
                </a:lnTo>
                <a:lnTo>
                  <a:pt x="50" y="258"/>
                </a:lnTo>
                <a:lnTo>
                  <a:pt x="57" y="266"/>
                </a:lnTo>
                <a:lnTo>
                  <a:pt x="67" y="272"/>
                </a:lnTo>
                <a:lnTo>
                  <a:pt x="76" y="278"/>
                </a:lnTo>
                <a:lnTo>
                  <a:pt x="86" y="282"/>
                </a:lnTo>
                <a:lnTo>
                  <a:pt x="97" y="287"/>
                </a:lnTo>
                <a:lnTo>
                  <a:pt x="97" y="265"/>
                </a:lnTo>
                <a:lnTo>
                  <a:pt x="97" y="265"/>
                </a:lnTo>
                <a:lnTo>
                  <a:pt x="88" y="261"/>
                </a:lnTo>
                <a:lnTo>
                  <a:pt x="81" y="257"/>
                </a:lnTo>
                <a:lnTo>
                  <a:pt x="66" y="246"/>
                </a:lnTo>
                <a:lnTo>
                  <a:pt x="53" y="233"/>
                </a:lnTo>
                <a:lnTo>
                  <a:pt x="42" y="218"/>
                </a:lnTo>
                <a:lnTo>
                  <a:pt x="32" y="203"/>
                </a:lnTo>
                <a:lnTo>
                  <a:pt x="29" y="194"/>
                </a:lnTo>
                <a:lnTo>
                  <a:pt x="25" y="185"/>
                </a:lnTo>
                <a:lnTo>
                  <a:pt x="23" y="177"/>
                </a:lnTo>
                <a:lnTo>
                  <a:pt x="21" y="168"/>
                </a:lnTo>
                <a:lnTo>
                  <a:pt x="20" y="158"/>
                </a:lnTo>
                <a:lnTo>
                  <a:pt x="20" y="148"/>
                </a:lnTo>
                <a:lnTo>
                  <a:pt x="20" y="14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reeform 12">
            <a:extLst>
              <a:ext uri="{FF2B5EF4-FFF2-40B4-BE49-F238E27FC236}">
                <a16:creationId xmlns:a16="http://schemas.microsoft.com/office/drawing/2014/main" id="{00000000-0008-0000-0F00-000005000000}"/>
              </a:ext>
            </a:extLst>
          </xdr:cNvPr>
          <xdr:cNvSpPr>
            <a:spLocks/>
          </xdr:cNvSpPr>
        </xdr:nvSpPr>
        <xdr:spPr bwMode="auto">
          <a:xfrm>
            <a:off x="514350" y="2546351"/>
            <a:ext cx="495300" cy="695325"/>
          </a:xfrm>
          <a:custGeom>
            <a:avLst/>
            <a:gdLst>
              <a:gd name="T0" fmla="*/ 312 w 312"/>
              <a:gd name="T1" fmla="*/ 212 h 438"/>
              <a:gd name="T2" fmla="*/ 304 w 312"/>
              <a:gd name="T3" fmla="*/ 197 h 438"/>
              <a:gd name="T4" fmla="*/ 289 w 312"/>
              <a:gd name="T5" fmla="*/ 188 h 438"/>
              <a:gd name="T6" fmla="*/ 276 w 312"/>
              <a:gd name="T7" fmla="*/ 189 h 438"/>
              <a:gd name="T8" fmla="*/ 260 w 312"/>
              <a:gd name="T9" fmla="*/ 200 h 438"/>
              <a:gd name="T10" fmla="*/ 259 w 312"/>
              <a:gd name="T11" fmla="*/ 184 h 438"/>
              <a:gd name="T12" fmla="*/ 250 w 312"/>
              <a:gd name="T13" fmla="*/ 166 h 438"/>
              <a:gd name="T14" fmla="*/ 234 w 312"/>
              <a:gd name="T15" fmla="*/ 158 h 438"/>
              <a:gd name="T16" fmla="*/ 219 w 312"/>
              <a:gd name="T17" fmla="*/ 158 h 438"/>
              <a:gd name="T18" fmla="*/ 200 w 312"/>
              <a:gd name="T19" fmla="*/ 174 h 438"/>
              <a:gd name="T20" fmla="*/ 198 w 312"/>
              <a:gd name="T21" fmla="*/ 157 h 438"/>
              <a:gd name="T22" fmla="*/ 190 w 312"/>
              <a:gd name="T23" fmla="*/ 140 h 438"/>
              <a:gd name="T24" fmla="*/ 173 w 312"/>
              <a:gd name="T25" fmla="*/ 131 h 438"/>
              <a:gd name="T26" fmla="*/ 161 w 312"/>
              <a:gd name="T27" fmla="*/ 130 h 438"/>
              <a:gd name="T28" fmla="*/ 148 w 312"/>
              <a:gd name="T29" fmla="*/ 135 h 438"/>
              <a:gd name="T30" fmla="*/ 138 w 312"/>
              <a:gd name="T31" fmla="*/ 146 h 438"/>
              <a:gd name="T32" fmla="*/ 136 w 312"/>
              <a:gd name="T33" fmla="*/ 36 h 438"/>
              <a:gd name="T34" fmla="*/ 130 w 312"/>
              <a:gd name="T35" fmla="*/ 16 h 438"/>
              <a:gd name="T36" fmla="*/ 117 w 312"/>
              <a:gd name="T37" fmla="*/ 3 h 438"/>
              <a:gd name="T38" fmla="*/ 105 w 312"/>
              <a:gd name="T39" fmla="*/ 0 h 438"/>
              <a:gd name="T40" fmla="*/ 87 w 312"/>
              <a:gd name="T41" fmla="*/ 6 h 438"/>
              <a:gd name="T42" fmla="*/ 76 w 312"/>
              <a:gd name="T43" fmla="*/ 23 h 438"/>
              <a:gd name="T44" fmla="*/ 74 w 312"/>
              <a:gd name="T45" fmla="*/ 237 h 438"/>
              <a:gd name="T46" fmla="*/ 63 w 312"/>
              <a:gd name="T47" fmla="*/ 205 h 438"/>
              <a:gd name="T48" fmla="*/ 46 w 312"/>
              <a:gd name="T49" fmla="*/ 178 h 438"/>
              <a:gd name="T50" fmla="*/ 27 w 312"/>
              <a:gd name="T51" fmla="*/ 164 h 438"/>
              <a:gd name="T52" fmla="*/ 13 w 312"/>
              <a:gd name="T53" fmla="*/ 163 h 438"/>
              <a:gd name="T54" fmla="*/ 3 w 312"/>
              <a:gd name="T55" fmla="*/ 169 h 438"/>
              <a:gd name="T56" fmla="*/ 0 w 312"/>
              <a:gd name="T57" fmla="*/ 182 h 438"/>
              <a:gd name="T58" fmla="*/ 7 w 312"/>
              <a:gd name="T59" fmla="*/ 217 h 438"/>
              <a:gd name="T60" fmla="*/ 27 w 312"/>
              <a:gd name="T61" fmla="*/ 290 h 438"/>
              <a:gd name="T62" fmla="*/ 38 w 312"/>
              <a:gd name="T63" fmla="*/ 328 h 438"/>
              <a:gd name="T64" fmla="*/ 57 w 312"/>
              <a:gd name="T65" fmla="*/ 368 h 438"/>
              <a:gd name="T66" fmla="*/ 75 w 312"/>
              <a:gd name="T67" fmla="*/ 392 h 438"/>
              <a:gd name="T68" fmla="*/ 116 w 312"/>
              <a:gd name="T69" fmla="*/ 424 h 438"/>
              <a:gd name="T70" fmla="*/ 164 w 312"/>
              <a:gd name="T71" fmla="*/ 437 h 438"/>
              <a:gd name="T72" fmla="*/ 193 w 312"/>
              <a:gd name="T73" fmla="*/ 438 h 438"/>
              <a:gd name="T74" fmla="*/ 226 w 312"/>
              <a:gd name="T75" fmla="*/ 432 h 438"/>
              <a:gd name="T76" fmla="*/ 259 w 312"/>
              <a:gd name="T77" fmla="*/ 416 h 438"/>
              <a:gd name="T78" fmla="*/ 287 w 312"/>
              <a:gd name="T79" fmla="*/ 391 h 438"/>
              <a:gd name="T80" fmla="*/ 305 w 312"/>
              <a:gd name="T81" fmla="*/ 353 h 438"/>
              <a:gd name="T82" fmla="*/ 312 w 312"/>
              <a:gd name="T83" fmla="*/ 303 h 438"/>
              <a:gd name="T84" fmla="*/ 312 w 312"/>
              <a:gd name="T85" fmla="*/ 301 h 4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12" h="438">
                <a:moveTo>
                  <a:pt x="312" y="219"/>
                </a:moveTo>
                <a:lnTo>
                  <a:pt x="312" y="219"/>
                </a:lnTo>
                <a:lnTo>
                  <a:pt x="312" y="212"/>
                </a:lnTo>
                <a:lnTo>
                  <a:pt x="310" y="207"/>
                </a:lnTo>
                <a:lnTo>
                  <a:pt x="308" y="201"/>
                </a:lnTo>
                <a:lnTo>
                  <a:pt x="304" y="197"/>
                </a:lnTo>
                <a:lnTo>
                  <a:pt x="300" y="194"/>
                </a:lnTo>
                <a:lnTo>
                  <a:pt x="295" y="190"/>
                </a:lnTo>
                <a:lnTo>
                  <a:pt x="289" y="188"/>
                </a:lnTo>
                <a:lnTo>
                  <a:pt x="283" y="188"/>
                </a:lnTo>
                <a:lnTo>
                  <a:pt x="283" y="188"/>
                </a:lnTo>
                <a:lnTo>
                  <a:pt x="276" y="189"/>
                </a:lnTo>
                <a:lnTo>
                  <a:pt x="270" y="191"/>
                </a:lnTo>
                <a:lnTo>
                  <a:pt x="265" y="196"/>
                </a:lnTo>
                <a:lnTo>
                  <a:pt x="260" y="200"/>
                </a:lnTo>
                <a:lnTo>
                  <a:pt x="260" y="190"/>
                </a:lnTo>
                <a:lnTo>
                  <a:pt x="260" y="190"/>
                </a:lnTo>
                <a:lnTo>
                  <a:pt x="259" y="184"/>
                </a:lnTo>
                <a:lnTo>
                  <a:pt x="257" y="177"/>
                </a:lnTo>
                <a:lnTo>
                  <a:pt x="255" y="172"/>
                </a:lnTo>
                <a:lnTo>
                  <a:pt x="250" y="166"/>
                </a:lnTo>
                <a:lnTo>
                  <a:pt x="246" y="163"/>
                </a:lnTo>
                <a:lnTo>
                  <a:pt x="240" y="159"/>
                </a:lnTo>
                <a:lnTo>
                  <a:pt x="234" y="158"/>
                </a:lnTo>
                <a:lnTo>
                  <a:pt x="227" y="157"/>
                </a:lnTo>
                <a:lnTo>
                  <a:pt x="227" y="157"/>
                </a:lnTo>
                <a:lnTo>
                  <a:pt x="219" y="158"/>
                </a:lnTo>
                <a:lnTo>
                  <a:pt x="212" y="162"/>
                </a:lnTo>
                <a:lnTo>
                  <a:pt x="205" y="167"/>
                </a:lnTo>
                <a:lnTo>
                  <a:pt x="200" y="174"/>
                </a:lnTo>
                <a:lnTo>
                  <a:pt x="200" y="164"/>
                </a:lnTo>
                <a:lnTo>
                  <a:pt x="200" y="164"/>
                </a:lnTo>
                <a:lnTo>
                  <a:pt x="198" y="157"/>
                </a:lnTo>
                <a:lnTo>
                  <a:pt x="197" y="151"/>
                </a:lnTo>
                <a:lnTo>
                  <a:pt x="194" y="144"/>
                </a:lnTo>
                <a:lnTo>
                  <a:pt x="190" y="140"/>
                </a:lnTo>
                <a:lnTo>
                  <a:pt x="185" y="135"/>
                </a:lnTo>
                <a:lnTo>
                  <a:pt x="180" y="132"/>
                </a:lnTo>
                <a:lnTo>
                  <a:pt x="173" y="131"/>
                </a:lnTo>
                <a:lnTo>
                  <a:pt x="167" y="130"/>
                </a:lnTo>
                <a:lnTo>
                  <a:pt x="167" y="130"/>
                </a:lnTo>
                <a:lnTo>
                  <a:pt x="161" y="130"/>
                </a:lnTo>
                <a:lnTo>
                  <a:pt x="157" y="131"/>
                </a:lnTo>
                <a:lnTo>
                  <a:pt x="152" y="133"/>
                </a:lnTo>
                <a:lnTo>
                  <a:pt x="148" y="135"/>
                </a:lnTo>
                <a:lnTo>
                  <a:pt x="143" y="139"/>
                </a:lnTo>
                <a:lnTo>
                  <a:pt x="140" y="142"/>
                </a:lnTo>
                <a:lnTo>
                  <a:pt x="138" y="146"/>
                </a:lnTo>
                <a:lnTo>
                  <a:pt x="136" y="151"/>
                </a:lnTo>
                <a:lnTo>
                  <a:pt x="136" y="36"/>
                </a:lnTo>
                <a:lnTo>
                  <a:pt x="136" y="36"/>
                </a:lnTo>
                <a:lnTo>
                  <a:pt x="135" y="29"/>
                </a:lnTo>
                <a:lnTo>
                  <a:pt x="133" y="23"/>
                </a:lnTo>
                <a:lnTo>
                  <a:pt x="130" y="16"/>
                </a:lnTo>
                <a:lnTo>
                  <a:pt x="127" y="11"/>
                </a:lnTo>
                <a:lnTo>
                  <a:pt x="122" y="6"/>
                </a:lnTo>
                <a:lnTo>
                  <a:pt x="117" y="3"/>
                </a:lnTo>
                <a:lnTo>
                  <a:pt x="111" y="1"/>
                </a:lnTo>
                <a:lnTo>
                  <a:pt x="105" y="0"/>
                </a:lnTo>
                <a:lnTo>
                  <a:pt x="105" y="0"/>
                </a:lnTo>
                <a:lnTo>
                  <a:pt x="98" y="1"/>
                </a:lnTo>
                <a:lnTo>
                  <a:pt x="93" y="3"/>
                </a:lnTo>
                <a:lnTo>
                  <a:pt x="87" y="6"/>
                </a:lnTo>
                <a:lnTo>
                  <a:pt x="83" y="11"/>
                </a:lnTo>
                <a:lnTo>
                  <a:pt x="79" y="16"/>
                </a:lnTo>
                <a:lnTo>
                  <a:pt x="76" y="23"/>
                </a:lnTo>
                <a:lnTo>
                  <a:pt x="75" y="29"/>
                </a:lnTo>
                <a:lnTo>
                  <a:pt x="74" y="36"/>
                </a:lnTo>
                <a:lnTo>
                  <a:pt x="74" y="237"/>
                </a:lnTo>
                <a:lnTo>
                  <a:pt x="74" y="237"/>
                </a:lnTo>
                <a:lnTo>
                  <a:pt x="63" y="205"/>
                </a:lnTo>
                <a:lnTo>
                  <a:pt x="63" y="205"/>
                </a:lnTo>
                <a:lnTo>
                  <a:pt x="58" y="195"/>
                </a:lnTo>
                <a:lnTo>
                  <a:pt x="53" y="186"/>
                </a:lnTo>
                <a:lnTo>
                  <a:pt x="46" y="178"/>
                </a:lnTo>
                <a:lnTo>
                  <a:pt x="41" y="172"/>
                </a:lnTo>
                <a:lnTo>
                  <a:pt x="33" y="167"/>
                </a:lnTo>
                <a:lnTo>
                  <a:pt x="27" y="164"/>
                </a:lnTo>
                <a:lnTo>
                  <a:pt x="20" y="163"/>
                </a:lnTo>
                <a:lnTo>
                  <a:pt x="13" y="163"/>
                </a:lnTo>
                <a:lnTo>
                  <a:pt x="13" y="163"/>
                </a:lnTo>
                <a:lnTo>
                  <a:pt x="9" y="164"/>
                </a:lnTo>
                <a:lnTo>
                  <a:pt x="6" y="166"/>
                </a:lnTo>
                <a:lnTo>
                  <a:pt x="3" y="169"/>
                </a:lnTo>
                <a:lnTo>
                  <a:pt x="1" y="173"/>
                </a:lnTo>
                <a:lnTo>
                  <a:pt x="0" y="177"/>
                </a:lnTo>
                <a:lnTo>
                  <a:pt x="0" y="182"/>
                </a:lnTo>
                <a:lnTo>
                  <a:pt x="1" y="193"/>
                </a:lnTo>
                <a:lnTo>
                  <a:pt x="3" y="204"/>
                </a:lnTo>
                <a:lnTo>
                  <a:pt x="7" y="217"/>
                </a:lnTo>
                <a:lnTo>
                  <a:pt x="13" y="241"/>
                </a:lnTo>
                <a:lnTo>
                  <a:pt x="13" y="241"/>
                </a:lnTo>
                <a:lnTo>
                  <a:pt x="27" y="290"/>
                </a:lnTo>
                <a:lnTo>
                  <a:pt x="33" y="313"/>
                </a:lnTo>
                <a:lnTo>
                  <a:pt x="38" y="328"/>
                </a:lnTo>
                <a:lnTo>
                  <a:pt x="38" y="328"/>
                </a:lnTo>
                <a:lnTo>
                  <a:pt x="44" y="342"/>
                </a:lnTo>
                <a:lnTo>
                  <a:pt x="51" y="356"/>
                </a:lnTo>
                <a:lnTo>
                  <a:pt x="57" y="368"/>
                </a:lnTo>
                <a:lnTo>
                  <a:pt x="64" y="378"/>
                </a:lnTo>
                <a:lnTo>
                  <a:pt x="64" y="378"/>
                </a:lnTo>
                <a:lnTo>
                  <a:pt x="75" y="392"/>
                </a:lnTo>
                <a:lnTo>
                  <a:pt x="87" y="405"/>
                </a:lnTo>
                <a:lnTo>
                  <a:pt x="101" y="415"/>
                </a:lnTo>
                <a:lnTo>
                  <a:pt x="116" y="424"/>
                </a:lnTo>
                <a:lnTo>
                  <a:pt x="131" y="431"/>
                </a:lnTo>
                <a:lnTo>
                  <a:pt x="148" y="435"/>
                </a:lnTo>
                <a:lnTo>
                  <a:pt x="164" y="437"/>
                </a:lnTo>
                <a:lnTo>
                  <a:pt x="182" y="438"/>
                </a:lnTo>
                <a:lnTo>
                  <a:pt x="182" y="438"/>
                </a:lnTo>
                <a:lnTo>
                  <a:pt x="193" y="438"/>
                </a:lnTo>
                <a:lnTo>
                  <a:pt x="204" y="437"/>
                </a:lnTo>
                <a:lnTo>
                  <a:pt x="215" y="435"/>
                </a:lnTo>
                <a:lnTo>
                  <a:pt x="226" y="432"/>
                </a:lnTo>
                <a:lnTo>
                  <a:pt x="237" y="427"/>
                </a:lnTo>
                <a:lnTo>
                  <a:pt x="248" y="422"/>
                </a:lnTo>
                <a:lnTo>
                  <a:pt x="259" y="416"/>
                </a:lnTo>
                <a:lnTo>
                  <a:pt x="269" y="409"/>
                </a:lnTo>
                <a:lnTo>
                  <a:pt x="278" y="400"/>
                </a:lnTo>
                <a:lnTo>
                  <a:pt x="287" y="391"/>
                </a:lnTo>
                <a:lnTo>
                  <a:pt x="293" y="380"/>
                </a:lnTo>
                <a:lnTo>
                  <a:pt x="300" y="367"/>
                </a:lnTo>
                <a:lnTo>
                  <a:pt x="305" y="353"/>
                </a:lnTo>
                <a:lnTo>
                  <a:pt x="309" y="338"/>
                </a:lnTo>
                <a:lnTo>
                  <a:pt x="311" y="322"/>
                </a:lnTo>
                <a:lnTo>
                  <a:pt x="312" y="303"/>
                </a:lnTo>
                <a:lnTo>
                  <a:pt x="312" y="303"/>
                </a:lnTo>
                <a:lnTo>
                  <a:pt x="312" y="303"/>
                </a:lnTo>
                <a:lnTo>
                  <a:pt x="312" y="301"/>
                </a:lnTo>
                <a:lnTo>
                  <a:pt x="312" y="2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editAs="oneCell">
    <xdr:from>
      <xdr:col>1</xdr:col>
      <xdr:colOff>0</xdr:colOff>
      <xdr:row>0</xdr:row>
      <xdr:rowOff>143638</xdr:rowOff>
    </xdr:from>
    <xdr:to>
      <xdr:col>1</xdr:col>
      <xdr:colOff>2023254</xdr:colOff>
      <xdr:row>0</xdr:row>
      <xdr:rowOff>461138</xdr:rowOff>
    </xdr:to>
    <xdr:pic>
      <xdr:nvPicPr>
        <xdr:cNvPr id="7" name="Image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a:stretch>
          <a:fillRect/>
        </a:stretch>
      </xdr:blipFill>
      <xdr:spPr>
        <a:xfrm>
          <a:off x="272143" y="143638"/>
          <a:ext cx="2023254" cy="317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1135989</xdr:colOff>
      <xdr:row>0</xdr:row>
      <xdr:rowOff>117155</xdr:rowOff>
    </xdr:from>
    <xdr:to>
      <xdr:col>7</xdr:col>
      <xdr:colOff>1410309</xdr:colOff>
      <xdr:row>0</xdr:row>
      <xdr:rowOff>501203</xdr:rowOff>
    </xdr:to>
    <xdr:grpSp>
      <xdr:nvGrpSpPr>
        <xdr:cNvPr id="7" name="Group 31">
          <a:hlinkClick xmlns:r="http://schemas.openxmlformats.org/officeDocument/2006/relationships" r:id="rId1"/>
          <a:extLst>
            <a:ext uri="{FF2B5EF4-FFF2-40B4-BE49-F238E27FC236}">
              <a16:creationId xmlns:a16="http://schemas.microsoft.com/office/drawing/2014/main" id="{00000000-0008-0000-1000-000007000000}"/>
            </a:ext>
          </a:extLst>
        </xdr:cNvPr>
        <xdr:cNvGrpSpPr/>
      </xdr:nvGrpSpPr>
      <xdr:grpSpPr>
        <a:xfrm>
          <a:off x="14423364" y="117155"/>
          <a:ext cx="274320" cy="384048"/>
          <a:chOff x="446088" y="2332038"/>
          <a:chExt cx="563562" cy="909638"/>
        </a:xfrm>
        <a:solidFill>
          <a:schemeClr val="bg1"/>
        </a:solidFill>
      </xdr:grpSpPr>
      <xdr:sp macro="" textlink="">
        <xdr:nvSpPr>
          <xdr:cNvPr id="8" name="Freeform 10">
            <a:extLst>
              <a:ext uri="{FF2B5EF4-FFF2-40B4-BE49-F238E27FC236}">
                <a16:creationId xmlns:a16="http://schemas.microsoft.com/office/drawing/2014/main" id="{00000000-0008-0000-1000-000008000000}"/>
              </a:ext>
            </a:extLst>
          </xdr:cNvPr>
          <xdr:cNvSpPr>
            <a:spLocks/>
          </xdr:cNvSpPr>
        </xdr:nvSpPr>
        <xdr:spPr bwMode="auto">
          <a:xfrm>
            <a:off x="561975" y="2447926"/>
            <a:ext cx="238125" cy="206375"/>
          </a:xfrm>
          <a:custGeom>
            <a:avLst/>
            <a:gdLst>
              <a:gd name="T0" fmla="*/ 24 w 150"/>
              <a:gd name="T1" fmla="*/ 95 h 130"/>
              <a:gd name="T2" fmla="*/ 21 w 150"/>
              <a:gd name="T3" fmla="*/ 75 h 130"/>
              <a:gd name="T4" fmla="*/ 22 w 150"/>
              <a:gd name="T5" fmla="*/ 64 h 130"/>
              <a:gd name="T6" fmla="*/ 30 w 150"/>
              <a:gd name="T7" fmla="*/ 45 h 130"/>
              <a:gd name="T8" fmla="*/ 44 w 150"/>
              <a:gd name="T9" fmla="*/ 30 h 130"/>
              <a:gd name="T10" fmla="*/ 64 w 150"/>
              <a:gd name="T11" fmla="*/ 22 h 130"/>
              <a:gd name="T12" fmla="*/ 75 w 150"/>
              <a:gd name="T13" fmla="*/ 21 h 130"/>
              <a:gd name="T14" fmla="*/ 96 w 150"/>
              <a:gd name="T15" fmla="*/ 25 h 130"/>
              <a:gd name="T16" fmla="*/ 113 w 150"/>
              <a:gd name="T17" fmla="*/ 36 h 130"/>
              <a:gd name="T18" fmla="*/ 125 w 150"/>
              <a:gd name="T19" fmla="*/ 54 h 130"/>
              <a:gd name="T20" fmla="*/ 129 w 150"/>
              <a:gd name="T21" fmla="*/ 75 h 130"/>
              <a:gd name="T22" fmla="*/ 129 w 150"/>
              <a:gd name="T23" fmla="*/ 85 h 130"/>
              <a:gd name="T24" fmla="*/ 125 w 150"/>
              <a:gd name="T25" fmla="*/ 95 h 130"/>
              <a:gd name="T26" fmla="*/ 125 w 150"/>
              <a:gd name="T27" fmla="*/ 130 h 130"/>
              <a:gd name="T28" fmla="*/ 131 w 150"/>
              <a:gd name="T29" fmla="*/ 124 h 130"/>
              <a:gd name="T30" fmla="*/ 140 w 150"/>
              <a:gd name="T31" fmla="*/ 112 h 130"/>
              <a:gd name="T32" fmla="*/ 145 w 150"/>
              <a:gd name="T33" fmla="*/ 98 h 130"/>
              <a:gd name="T34" fmla="*/ 149 w 150"/>
              <a:gd name="T35" fmla="*/ 83 h 130"/>
              <a:gd name="T36" fmla="*/ 150 w 150"/>
              <a:gd name="T37" fmla="*/ 75 h 130"/>
              <a:gd name="T38" fmla="*/ 148 w 150"/>
              <a:gd name="T39" fmla="*/ 61 h 130"/>
              <a:gd name="T40" fmla="*/ 143 w 150"/>
              <a:gd name="T41" fmla="*/ 46 h 130"/>
              <a:gd name="T42" fmla="*/ 137 w 150"/>
              <a:gd name="T43" fmla="*/ 33 h 130"/>
              <a:gd name="T44" fmla="*/ 128 w 150"/>
              <a:gd name="T45" fmla="*/ 22 h 130"/>
              <a:gd name="T46" fmla="*/ 117 w 150"/>
              <a:gd name="T47" fmla="*/ 13 h 130"/>
              <a:gd name="T48" fmla="*/ 103 w 150"/>
              <a:gd name="T49" fmla="*/ 7 h 130"/>
              <a:gd name="T50" fmla="*/ 90 w 150"/>
              <a:gd name="T51" fmla="*/ 2 h 130"/>
              <a:gd name="T52" fmla="*/ 75 w 150"/>
              <a:gd name="T53" fmla="*/ 0 h 130"/>
              <a:gd name="T54" fmla="*/ 67 w 150"/>
              <a:gd name="T55" fmla="*/ 1 h 130"/>
              <a:gd name="T56" fmla="*/ 53 w 150"/>
              <a:gd name="T57" fmla="*/ 3 h 130"/>
              <a:gd name="T58" fmla="*/ 40 w 150"/>
              <a:gd name="T59" fmla="*/ 10 h 130"/>
              <a:gd name="T60" fmla="*/ 27 w 150"/>
              <a:gd name="T61" fmla="*/ 18 h 130"/>
              <a:gd name="T62" fmla="*/ 17 w 150"/>
              <a:gd name="T63" fmla="*/ 27 h 130"/>
              <a:gd name="T64" fmla="*/ 9 w 150"/>
              <a:gd name="T65" fmla="*/ 40 h 130"/>
              <a:gd name="T66" fmla="*/ 3 w 150"/>
              <a:gd name="T67" fmla="*/ 53 h 130"/>
              <a:gd name="T68" fmla="*/ 0 w 150"/>
              <a:gd name="T69" fmla="*/ 67 h 130"/>
              <a:gd name="T70" fmla="*/ 0 w 150"/>
              <a:gd name="T71" fmla="*/ 75 h 130"/>
              <a:gd name="T72" fmla="*/ 2 w 150"/>
              <a:gd name="T73" fmla="*/ 90 h 130"/>
              <a:gd name="T74" fmla="*/ 6 w 150"/>
              <a:gd name="T75" fmla="*/ 106 h 130"/>
              <a:gd name="T76" fmla="*/ 14 w 150"/>
              <a:gd name="T77" fmla="*/ 119 h 130"/>
              <a:gd name="T78" fmla="*/ 24 w 150"/>
              <a:gd name="T79" fmla="*/ 130 h 130"/>
              <a:gd name="T80" fmla="*/ 24 w 150"/>
              <a:gd name="T81" fmla="*/ 98 h 130"/>
              <a:gd name="T82" fmla="*/ 24 w 150"/>
              <a:gd name="T83" fmla="*/ 95 h 1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Lst>
            <a:rect l="0" t="0" r="r" b="b"/>
            <a:pathLst>
              <a:path w="150" h="130">
                <a:moveTo>
                  <a:pt x="24" y="95"/>
                </a:moveTo>
                <a:lnTo>
                  <a:pt x="24" y="95"/>
                </a:lnTo>
                <a:lnTo>
                  <a:pt x="21" y="85"/>
                </a:lnTo>
                <a:lnTo>
                  <a:pt x="21" y="75"/>
                </a:lnTo>
                <a:lnTo>
                  <a:pt x="21" y="75"/>
                </a:lnTo>
                <a:lnTo>
                  <a:pt x="22" y="64"/>
                </a:lnTo>
                <a:lnTo>
                  <a:pt x="24" y="54"/>
                </a:lnTo>
                <a:lnTo>
                  <a:pt x="30" y="45"/>
                </a:lnTo>
                <a:lnTo>
                  <a:pt x="36" y="36"/>
                </a:lnTo>
                <a:lnTo>
                  <a:pt x="44" y="30"/>
                </a:lnTo>
                <a:lnTo>
                  <a:pt x="54" y="25"/>
                </a:lnTo>
                <a:lnTo>
                  <a:pt x="64" y="22"/>
                </a:lnTo>
                <a:lnTo>
                  <a:pt x="75" y="21"/>
                </a:lnTo>
                <a:lnTo>
                  <a:pt x="75" y="21"/>
                </a:lnTo>
                <a:lnTo>
                  <a:pt x="86" y="22"/>
                </a:lnTo>
                <a:lnTo>
                  <a:pt x="96" y="25"/>
                </a:lnTo>
                <a:lnTo>
                  <a:pt x="106" y="30"/>
                </a:lnTo>
                <a:lnTo>
                  <a:pt x="113" y="36"/>
                </a:lnTo>
                <a:lnTo>
                  <a:pt x="120" y="45"/>
                </a:lnTo>
                <a:lnTo>
                  <a:pt x="125" y="54"/>
                </a:lnTo>
                <a:lnTo>
                  <a:pt x="128" y="64"/>
                </a:lnTo>
                <a:lnTo>
                  <a:pt x="129" y="75"/>
                </a:lnTo>
                <a:lnTo>
                  <a:pt x="129" y="75"/>
                </a:lnTo>
                <a:lnTo>
                  <a:pt x="129" y="85"/>
                </a:lnTo>
                <a:lnTo>
                  <a:pt x="125" y="95"/>
                </a:lnTo>
                <a:lnTo>
                  <a:pt x="125" y="95"/>
                </a:lnTo>
                <a:lnTo>
                  <a:pt x="125" y="98"/>
                </a:lnTo>
                <a:lnTo>
                  <a:pt x="125" y="130"/>
                </a:lnTo>
                <a:lnTo>
                  <a:pt x="125" y="130"/>
                </a:lnTo>
                <a:lnTo>
                  <a:pt x="131" y="124"/>
                </a:lnTo>
                <a:lnTo>
                  <a:pt x="135" y="119"/>
                </a:lnTo>
                <a:lnTo>
                  <a:pt x="140" y="112"/>
                </a:lnTo>
                <a:lnTo>
                  <a:pt x="143" y="106"/>
                </a:lnTo>
                <a:lnTo>
                  <a:pt x="145" y="98"/>
                </a:lnTo>
                <a:lnTo>
                  <a:pt x="148" y="90"/>
                </a:lnTo>
                <a:lnTo>
                  <a:pt x="149" y="83"/>
                </a:lnTo>
                <a:lnTo>
                  <a:pt x="150" y="75"/>
                </a:lnTo>
                <a:lnTo>
                  <a:pt x="150" y="75"/>
                </a:lnTo>
                <a:lnTo>
                  <a:pt x="149" y="67"/>
                </a:lnTo>
                <a:lnTo>
                  <a:pt x="148" y="61"/>
                </a:lnTo>
                <a:lnTo>
                  <a:pt x="146" y="53"/>
                </a:lnTo>
                <a:lnTo>
                  <a:pt x="143" y="46"/>
                </a:lnTo>
                <a:lnTo>
                  <a:pt x="141" y="40"/>
                </a:lnTo>
                <a:lnTo>
                  <a:pt x="137" y="33"/>
                </a:lnTo>
                <a:lnTo>
                  <a:pt x="132" y="27"/>
                </a:lnTo>
                <a:lnTo>
                  <a:pt x="128" y="22"/>
                </a:lnTo>
                <a:lnTo>
                  <a:pt x="122" y="18"/>
                </a:lnTo>
                <a:lnTo>
                  <a:pt x="117" y="13"/>
                </a:lnTo>
                <a:lnTo>
                  <a:pt x="110" y="10"/>
                </a:lnTo>
                <a:lnTo>
                  <a:pt x="103" y="7"/>
                </a:lnTo>
                <a:lnTo>
                  <a:pt x="97" y="3"/>
                </a:lnTo>
                <a:lnTo>
                  <a:pt x="90" y="2"/>
                </a:lnTo>
                <a:lnTo>
                  <a:pt x="83" y="1"/>
                </a:lnTo>
                <a:lnTo>
                  <a:pt x="75" y="0"/>
                </a:lnTo>
                <a:lnTo>
                  <a:pt x="75" y="0"/>
                </a:lnTo>
                <a:lnTo>
                  <a:pt x="67" y="1"/>
                </a:lnTo>
                <a:lnTo>
                  <a:pt x="59" y="2"/>
                </a:lnTo>
                <a:lnTo>
                  <a:pt x="53" y="3"/>
                </a:lnTo>
                <a:lnTo>
                  <a:pt x="46" y="7"/>
                </a:lnTo>
                <a:lnTo>
                  <a:pt x="40" y="10"/>
                </a:lnTo>
                <a:lnTo>
                  <a:pt x="33" y="13"/>
                </a:lnTo>
                <a:lnTo>
                  <a:pt x="27" y="18"/>
                </a:lnTo>
                <a:lnTo>
                  <a:pt x="22" y="22"/>
                </a:lnTo>
                <a:lnTo>
                  <a:pt x="17" y="27"/>
                </a:lnTo>
                <a:lnTo>
                  <a:pt x="13" y="33"/>
                </a:lnTo>
                <a:lnTo>
                  <a:pt x="9" y="40"/>
                </a:lnTo>
                <a:lnTo>
                  <a:pt x="5" y="46"/>
                </a:lnTo>
                <a:lnTo>
                  <a:pt x="3" y="53"/>
                </a:lnTo>
                <a:lnTo>
                  <a:pt x="2" y="61"/>
                </a:lnTo>
                <a:lnTo>
                  <a:pt x="0" y="67"/>
                </a:lnTo>
                <a:lnTo>
                  <a:pt x="0" y="75"/>
                </a:lnTo>
                <a:lnTo>
                  <a:pt x="0" y="75"/>
                </a:lnTo>
                <a:lnTo>
                  <a:pt x="1" y="83"/>
                </a:lnTo>
                <a:lnTo>
                  <a:pt x="2" y="90"/>
                </a:lnTo>
                <a:lnTo>
                  <a:pt x="3" y="98"/>
                </a:lnTo>
                <a:lnTo>
                  <a:pt x="6" y="106"/>
                </a:lnTo>
                <a:lnTo>
                  <a:pt x="10" y="112"/>
                </a:lnTo>
                <a:lnTo>
                  <a:pt x="14" y="119"/>
                </a:lnTo>
                <a:lnTo>
                  <a:pt x="19" y="124"/>
                </a:lnTo>
                <a:lnTo>
                  <a:pt x="24" y="130"/>
                </a:lnTo>
                <a:lnTo>
                  <a:pt x="24" y="98"/>
                </a:lnTo>
                <a:lnTo>
                  <a:pt x="24" y="98"/>
                </a:lnTo>
                <a:lnTo>
                  <a:pt x="24" y="95"/>
                </a:lnTo>
                <a:lnTo>
                  <a:pt x="24" y="9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11">
            <a:extLst>
              <a:ext uri="{FF2B5EF4-FFF2-40B4-BE49-F238E27FC236}">
                <a16:creationId xmlns:a16="http://schemas.microsoft.com/office/drawing/2014/main" id="{00000000-0008-0000-1000-000009000000}"/>
              </a:ext>
            </a:extLst>
          </xdr:cNvPr>
          <xdr:cNvSpPr>
            <a:spLocks/>
          </xdr:cNvSpPr>
        </xdr:nvSpPr>
        <xdr:spPr bwMode="auto">
          <a:xfrm>
            <a:off x="446088" y="2332038"/>
            <a:ext cx="468313" cy="455613"/>
          </a:xfrm>
          <a:custGeom>
            <a:avLst/>
            <a:gdLst>
              <a:gd name="T0" fmla="*/ 20 w 295"/>
              <a:gd name="T1" fmla="*/ 148 h 287"/>
              <a:gd name="T2" fmla="*/ 23 w 295"/>
              <a:gd name="T3" fmla="*/ 123 h 287"/>
              <a:gd name="T4" fmla="*/ 30 w 295"/>
              <a:gd name="T5" fmla="*/ 98 h 287"/>
              <a:gd name="T6" fmla="*/ 42 w 295"/>
              <a:gd name="T7" fmla="*/ 76 h 287"/>
              <a:gd name="T8" fmla="*/ 57 w 295"/>
              <a:gd name="T9" fmla="*/ 58 h 287"/>
              <a:gd name="T10" fmla="*/ 76 w 295"/>
              <a:gd name="T11" fmla="*/ 42 h 287"/>
              <a:gd name="T12" fmla="*/ 98 w 295"/>
              <a:gd name="T13" fmla="*/ 30 h 287"/>
              <a:gd name="T14" fmla="*/ 122 w 295"/>
              <a:gd name="T15" fmla="*/ 23 h 287"/>
              <a:gd name="T16" fmla="*/ 148 w 295"/>
              <a:gd name="T17" fmla="*/ 20 h 287"/>
              <a:gd name="T18" fmla="*/ 161 w 295"/>
              <a:gd name="T19" fmla="*/ 21 h 287"/>
              <a:gd name="T20" fmla="*/ 185 w 295"/>
              <a:gd name="T21" fmla="*/ 27 h 287"/>
              <a:gd name="T22" fmla="*/ 208 w 295"/>
              <a:gd name="T23" fmla="*/ 35 h 287"/>
              <a:gd name="T24" fmla="*/ 229 w 295"/>
              <a:gd name="T25" fmla="*/ 50 h 287"/>
              <a:gd name="T26" fmla="*/ 246 w 295"/>
              <a:gd name="T27" fmla="*/ 67 h 287"/>
              <a:gd name="T28" fmla="*/ 260 w 295"/>
              <a:gd name="T29" fmla="*/ 87 h 287"/>
              <a:gd name="T30" fmla="*/ 270 w 295"/>
              <a:gd name="T31" fmla="*/ 110 h 287"/>
              <a:gd name="T32" fmla="*/ 275 w 295"/>
              <a:gd name="T33" fmla="*/ 135 h 287"/>
              <a:gd name="T34" fmla="*/ 276 w 295"/>
              <a:gd name="T35" fmla="*/ 148 h 287"/>
              <a:gd name="T36" fmla="*/ 272 w 295"/>
              <a:gd name="T37" fmla="*/ 178 h 287"/>
              <a:gd name="T38" fmla="*/ 262 w 295"/>
              <a:gd name="T39" fmla="*/ 204 h 287"/>
              <a:gd name="T40" fmla="*/ 247 w 295"/>
              <a:gd name="T41" fmla="*/ 228 h 287"/>
              <a:gd name="T42" fmla="*/ 227 w 295"/>
              <a:gd name="T43" fmla="*/ 247 h 287"/>
              <a:gd name="T44" fmla="*/ 237 w 295"/>
              <a:gd name="T45" fmla="*/ 253 h 287"/>
              <a:gd name="T46" fmla="*/ 246 w 295"/>
              <a:gd name="T47" fmla="*/ 259 h 287"/>
              <a:gd name="T48" fmla="*/ 267 w 295"/>
              <a:gd name="T49" fmla="*/ 236 h 287"/>
              <a:gd name="T50" fmla="*/ 282 w 295"/>
              <a:gd name="T51" fmla="*/ 210 h 287"/>
              <a:gd name="T52" fmla="*/ 292 w 295"/>
              <a:gd name="T53" fmla="*/ 180 h 287"/>
              <a:gd name="T54" fmla="*/ 295 w 295"/>
              <a:gd name="T55" fmla="*/ 148 h 287"/>
              <a:gd name="T56" fmla="*/ 294 w 295"/>
              <a:gd name="T57" fmla="*/ 132 h 287"/>
              <a:gd name="T58" fmla="*/ 289 w 295"/>
              <a:gd name="T59" fmla="*/ 104 h 287"/>
              <a:gd name="T60" fmla="*/ 278 w 295"/>
              <a:gd name="T61" fmla="*/ 77 h 287"/>
              <a:gd name="T62" fmla="*/ 262 w 295"/>
              <a:gd name="T63" fmla="*/ 54 h 287"/>
              <a:gd name="T64" fmla="*/ 241 w 295"/>
              <a:gd name="T65" fmla="*/ 34 h 287"/>
              <a:gd name="T66" fmla="*/ 218 w 295"/>
              <a:gd name="T67" fmla="*/ 18 h 287"/>
              <a:gd name="T68" fmla="*/ 192 w 295"/>
              <a:gd name="T69" fmla="*/ 7 h 287"/>
              <a:gd name="T70" fmla="*/ 163 w 295"/>
              <a:gd name="T71" fmla="*/ 1 h 287"/>
              <a:gd name="T72" fmla="*/ 148 w 295"/>
              <a:gd name="T73" fmla="*/ 0 h 287"/>
              <a:gd name="T74" fmla="*/ 118 w 295"/>
              <a:gd name="T75" fmla="*/ 4 h 287"/>
              <a:gd name="T76" fmla="*/ 90 w 295"/>
              <a:gd name="T77" fmla="*/ 12 h 287"/>
              <a:gd name="T78" fmla="*/ 65 w 295"/>
              <a:gd name="T79" fmla="*/ 26 h 287"/>
              <a:gd name="T80" fmla="*/ 43 w 295"/>
              <a:gd name="T81" fmla="*/ 43 h 287"/>
              <a:gd name="T82" fmla="*/ 25 w 295"/>
              <a:gd name="T83" fmla="*/ 65 h 287"/>
              <a:gd name="T84" fmla="*/ 11 w 295"/>
              <a:gd name="T85" fmla="*/ 91 h 287"/>
              <a:gd name="T86" fmla="*/ 2 w 295"/>
              <a:gd name="T87" fmla="*/ 118 h 287"/>
              <a:gd name="T88" fmla="*/ 0 w 295"/>
              <a:gd name="T89" fmla="*/ 148 h 287"/>
              <a:gd name="T90" fmla="*/ 0 w 295"/>
              <a:gd name="T91" fmla="*/ 160 h 287"/>
              <a:gd name="T92" fmla="*/ 3 w 295"/>
              <a:gd name="T93" fmla="*/ 183 h 287"/>
              <a:gd name="T94" fmla="*/ 11 w 295"/>
              <a:gd name="T95" fmla="*/ 204 h 287"/>
              <a:gd name="T96" fmla="*/ 21 w 295"/>
              <a:gd name="T97" fmla="*/ 224 h 287"/>
              <a:gd name="T98" fmla="*/ 34 w 295"/>
              <a:gd name="T99" fmla="*/ 243 h 287"/>
              <a:gd name="T100" fmla="*/ 50 w 295"/>
              <a:gd name="T101" fmla="*/ 258 h 287"/>
              <a:gd name="T102" fmla="*/ 67 w 295"/>
              <a:gd name="T103" fmla="*/ 272 h 287"/>
              <a:gd name="T104" fmla="*/ 86 w 295"/>
              <a:gd name="T105" fmla="*/ 282 h 287"/>
              <a:gd name="T106" fmla="*/ 97 w 295"/>
              <a:gd name="T107" fmla="*/ 265 h 287"/>
              <a:gd name="T108" fmla="*/ 88 w 295"/>
              <a:gd name="T109" fmla="*/ 261 h 287"/>
              <a:gd name="T110" fmla="*/ 66 w 295"/>
              <a:gd name="T111" fmla="*/ 246 h 287"/>
              <a:gd name="T112" fmla="*/ 42 w 295"/>
              <a:gd name="T113" fmla="*/ 218 h 287"/>
              <a:gd name="T114" fmla="*/ 29 w 295"/>
              <a:gd name="T115" fmla="*/ 194 h 287"/>
              <a:gd name="T116" fmla="*/ 23 w 295"/>
              <a:gd name="T117" fmla="*/ 177 h 287"/>
              <a:gd name="T118" fmla="*/ 20 w 295"/>
              <a:gd name="T119" fmla="*/ 158 h 287"/>
              <a:gd name="T120" fmla="*/ 20 w 295"/>
              <a:gd name="T121" fmla="*/ 148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95" h="287">
                <a:moveTo>
                  <a:pt x="20" y="148"/>
                </a:moveTo>
                <a:lnTo>
                  <a:pt x="20" y="148"/>
                </a:lnTo>
                <a:lnTo>
                  <a:pt x="21" y="135"/>
                </a:lnTo>
                <a:lnTo>
                  <a:pt x="23" y="123"/>
                </a:lnTo>
                <a:lnTo>
                  <a:pt x="25" y="110"/>
                </a:lnTo>
                <a:lnTo>
                  <a:pt x="30" y="98"/>
                </a:lnTo>
                <a:lnTo>
                  <a:pt x="35" y="87"/>
                </a:lnTo>
                <a:lnTo>
                  <a:pt x="42" y="76"/>
                </a:lnTo>
                <a:lnTo>
                  <a:pt x="50" y="67"/>
                </a:lnTo>
                <a:lnTo>
                  <a:pt x="57" y="58"/>
                </a:lnTo>
                <a:lnTo>
                  <a:pt x="66" y="50"/>
                </a:lnTo>
                <a:lnTo>
                  <a:pt x="76" y="42"/>
                </a:lnTo>
                <a:lnTo>
                  <a:pt x="87" y="35"/>
                </a:lnTo>
                <a:lnTo>
                  <a:pt x="98" y="30"/>
                </a:lnTo>
                <a:lnTo>
                  <a:pt x="110" y="27"/>
                </a:lnTo>
                <a:lnTo>
                  <a:pt x="122" y="23"/>
                </a:lnTo>
                <a:lnTo>
                  <a:pt x="135" y="21"/>
                </a:lnTo>
                <a:lnTo>
                  <a:pt x="148" y="20"/>
                </a:lnTo>
                <a:lnTo>
                  <a:pt x="148" y="20"/>
                </a:lnTo>
                <a:lnTo>
                  <a:pt x="161" y="21"/>
                </a:lnTo>
                <a:lnTo>
                  <a:pt x="173" y="23"/>
                </a:lnTo>
                <a:lnTo>
                  <a:pt x="185" y="27"/>
                </a:lnTo>
                <a:lnTo>
                  <a:pt x="197" y="30"/>
                </a:lnTo>
                <a:lnTo>
                  <a:pt x="208" y="35"/>
                </a:lnTo>
                <a:lnTo>
                  <a:pt x="219" y="42"/>
                </a:lnTo>
                <a:lnTo>
                  <a:pt x="229" y="50"/>
                </a:lnTo>
                <a:lnTo>
                  <a:pt x="238" y="58"/>
                </a:lnTo>
                <a:lnTo>
                  <a:pt x="246" y="67"/>
                </a:lnTo>
                <a:lnTo>
                  <a:pt x="254" y="76"/>
                </a:lnTo>
                <a:lnTo>
                  <a:pt x="260" y="87"/>
                </a:lnTo>
                <a:lnTo>
                  <a:pt x="266" y="98"/>
                </a:lnTo>
                <a:lnTo>
                  <a:pt x="270" y="110"/>
                </a:lnTo>
                <a:lnTo>
                  <a:pt x="272" y="123"/>
                </a:lnTo>
                <a:lnTo>
                  <a:pt x="275" y="135"/>
                </a:lnTo>
                <a:lnTo>
                  <a:pt x="276" y="148"/>
                </a:lnTo>
                <a:lnTo>
                  <a:pt x="276" y="148"/>
                </a:lnTo>
                <a:lnTo>
                  <a:pt x="275" y="163"/>
                </a:lnTo>
                <a:lnTo>
                  <a:pt x="272" y="178"/>
                </a:lnTo>
                <a:lnTo>
                  <a:pt x="268" y="191"/>
                </a:lnTo>
                <a:lnTo>
                  <a:pt x="262" y="204"/>
                </a:lnTo>
                <a:lnTo>
                  <a:pt x="256" y="216"/>
                </a:lnTo>
                <a:lnTo>
                  <a:pt x="247" y="228"/>
                </a:lnTo>
                <a:lnTo>
                  <a:pt x="238" y="238"/>
                </a:lnTo>
                <a:lnTo>
                  <a:pt x="227" y="247"/>
                </a:lnTo>
                <a:lnTo>
                  <a:pt x="227" y="247"/>
                </a:lnTo>
                <a:lnTo>
                  <a:pt x="237" y="253"/>
                </a:lnTo>
                <a:lnTo>
                  <a:pt x="246" y="259"/>
                </a:lnTo>
                <a:lnTo>
                  <a:pt x="246" y="259"/>
                </a:lnTo>
                <a:lnTo>
                  <a:pt x="257" y="248"/>
                </a:lnTo>
                <a:lnTo>
                  <a:pt x="267" y="236"/>
                </a:lnTo>
                <a:lnTo>
                  <a:pt x="275" y="224"/>
                </a:lnTo>
                <a:lnTo>
                  <a:pt x="282" y="210"/>
                </a:lnTo>
                <a:lnTo>
                  <a:pt x="288" y="195"/>
                </a:lnTo>
                <a:lnTo>
                  <a:pt x="292" y="180"/>
                </a:lnTo>
                <a:lnTo>
                  <a:pt x="294" y="164"/>
                </a:lnTo>
                <a:lnTo>
                  <a:pt x="295" y="148"/>
                </a:lnTo>
                <a:lnTo>
                  <a:pt x="295" y="148"/>
                </a:lnTo>
                <a:lnTo>
                  <a:pt x="294" y="132"/>
                </a:lnTo>
                <a:lnTo>
                  <a:pt x="292" y="118"/>
                </a:lnTo>
                <a:lnTo>
                  <a:pt x="289" y="104"/>
                </a:lnTo>
                <a:lnTo>
                  <a:pt x="284" y="91"/>
                </a:lnTo>
                <a:lnTo>
                  <a:pt x="278" y="77"/>
                </a:lnTo>
                <a:lnTo>
                  <a:pt x="270" y="65"/>
                </a:lnTo>
                <a:lnTo>
                  <a:pt x="262" y="54"/>
                </a:lnTo>
                <a:lnTo>
                  <a:pt x="253" y="43"/>
                </a:lnTo>
                <a:lnTo>
                  <a:pt x="241" y="34"/>
                </a:lnTo>
                <a:lnTo>
                  <a:pt x="230" y="26"/>
                </a:lnTo>
                <a:lnTo>
                  <a:pt x="218" y="18"/>
                </a:lnTo>
                <a:lnTo>
                  <a:pt x="205" y="12"/>
                </a:lnTo>
                <a:lnTo>
                  <a:pt x="192" y="7"/>
                </a:lnTo>
                <a:lnTo>
                  <a:pt x="178" y="4"/>
                </a:lnTo>
                <a:lnTo>
                  <a:pt x="163" y="1"/>
                </a:lnTo>
                <a:lnTo>
                  <a:pt x="148" y="0"/>
                </a:lnTo>
                <a:lnTo>
                  <a:pt x="148" y="0"/>
                </a:lnTo>
                <a:lnTo>
                  <a:pt x="132" y="1"/>
                </a:lnTo>
                <a:lnTo>
                  <a:pt x="118" y="4"/>
                </a:lnTo>
                <a:lnTo>
                  <a:pt x="104" y="7"/>
                </a:lnTo>
                <a:lnTo>
                  <a:pt x="90" y="12"/>
                </a:lnTo>
                <a:lnTo>
                  <a:pt x="77" y="18"/>
                </a:lnTo>
                <a:lnTo>
                  <a:pt x="65" y="26"/>
                </a:lnTo>
                <a:lnTo>
                  <a:pt x="54" y="34"/>
                </a:lnTo>
                <a:lnTo>
                  <a:pt x="43" y="43"/>
                </a:lnTo>
                <a:lnTo>
                  <a:pt x="33" y="54"/>
                </a:lnTo>
                <a:lnTo>
                  <a:pt x="25" y="65"/>
                </a:lnTo>
                <a:lnTo>
                  <a:pt x="18" y="77"/>
                </a:lnTo>
                <a:lnTo>
                  <a:pt x="11" y="91"/>
                </a:lnTo>
                <a:lnTo>
                  <a:pt x="7" y="104"/>
                </a:lnTo>
                <a:lnTo>
                  <a:pt x="2" y="118"/>
                </a:lnTo>
                <a:lnTo>
                  <a:pt x="0" y="132"/>
                </a:lnTo>
                <a:lnTo>
                  <a:pt x="0" y="148"/>
                </a:lnTo>
                <a:lnTo>
                  <a:pt x="0" y="148"/>
                </a:lnTo>
                <a:lnTo>
                  <a:pt x="0" y="160"/>
                </a:lnTo>
                <a:lnTo>
                  <a:pt x="1" y="171"/>
                </a:lnTo>
                <a:lnTo>
                  <a:pt x="3" y="183"/>
                </a:lnTo>
                <a:lnTo>
                  <a:pt x="7" y="194"/>
                </a:lnTo>
                <a:lnTo>
                  <a:pt x="11" y="204"/>
                </a:lnTo>
                <a:lnTo>
                  <a:pt x="16" y="215"/>
                </a:lnTo>
                <a:lnTo>
                  <a:pt x="21" y="224"/>
                </a:lnTo>
                <a:lnTo>
                  <a:pt x="27" y="234"/>
                </a:lnTo>
                <a:lnTo>
                  <a:pt x="34" y="243"/>
                </a:lnTo>
                <a:lnTo>
                  <a:pt x="41" y="250"/>
                </a:lnTo>
                <a:lnTo>
                  <a:pt x="50" y="258"/>
                </a:lnTo>
                <a:lnTo>
                  <a:pt x="57" y="266"/>
                </a:lnTo>
                <a:lnTo>
                  <a:pt x="67" y="272"/>
                </a:lnTo>
                <a:lnTo>
                  <a:pt x="76" y="278"/>
                </a:lnTo>
                <a:lnTo>
                  <a:pt x="86" y="282"/>
                </a:lnTo>
                <a:lnTo>
                  <a:pt x="97" y="287"/>
                </a:lnTo>
                <a:lnTo>
                  <a:pt x="97" y="265"/>
                </a:lnTo>
                <a:lnTo>
                  <a:pt x="97" y="265"/>
                </a:lnTo>
                <a:lnTo>
                  <a:pt x="88" y="261"/>
                </a:lnTo>
                <a:lnTo>
                  <a:pt x="81" y="257"/>
                </a:lnTo>
                <a:lnTo>
                  <a:pt x="66" y="246"/>
                </a:lnTo>
                <a:lnTo>
                  <a:pt x="53" y="233"/>
                </a:lnTo>
                <a:lnTo>
                  <a:pt x="42" y="218"/>
                </a:lnTo>
                <a:lnTo>
                  <a:pt x="32" y="203"/>
                </a:lnTo>
                <a:lnTo>
                  <a:pt x="29" y="194"/>
                </a:lnTo>
                <a:lnTo>
                  <a:pt x="25" y="185"/>
                </a:lnTo>
                <a:lnTo>
                  <a:pt x="23" y="177"/>
                </a:lnTo>
                <a:lnTo>
                  <a:pt x="21" y="168"/>
                </a:lnTo>
                <a:lnTo>
                  <a:pt x="20" y="158"/>
                </a:lnTo>
                <a:lnTo>
                  <a:pt x="20" y="148"/>
                </a:lnTo>
                <a:lnTo>
                  <a:pt x="20" y="14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12">
            <a:extLst>
              <a:ext uri="{FF2B5EF4-FFF2-40B4-BE49-F238E27FC236}">
                <a16:creationId xmlns:a16="http://schemas.microsoft.com/office/drawing/2014/main" id="{00000000-0008-0000-1000-00000A000000}"/>
              </a:ext>
            </a:extLst>
          </xdr:cNvPr>
          <xdr:cNvSpPr>
            <a:spLocks/>
          </xdr:cNvSpPr>
        </xdr:nvSpPr>
        <xdr:spPr bwMode="auto">
          <a:xfrm>
            <a:off x="514350" y="2546351"/>
            <a:ext cx="495300" cy="695325"/>
          </a:xfrm>
          <a:custGeom>
            <a:avLst/>
            <a:gdLst>
              <a:gd name="T0" fmla="*/ 312 w 312"/>
              <a:gd name="T1" fmla="*/ 212 h 438"/>
              <a:gd name="T2" fmla="*/ 304 w 312"/>
              <a:gd name="T3" fmla="*/ 197 h 438"/>
              <a:gd name="T4" fmla="*/ 289 w 312"/>
              <a:gd name="T5" fmla="*/ 188 h 438"/>
              <a:gd name="T6" fmla="*/ 276 w 312"/>
              <a:gd name="T7" fmla="*/ 189 h 438"/>
              <a:gd name="T8" fmla="*/ 260 w 312"/>
              <a:gd name="T9" fmla="*/ 200 h 438"/>
              <a:gd name="T10" fmla="*/ 259 w 312"/>
              <a:gd name="T11" fmla="*/ 184 h 438"/>
              <a:gd name="T12" fmla="*/ 250 w 312"/>
              <a:gd name="T13" fmla="*/ 166 h 438"/>
              <a:gd name="T14" fmla="*/ 234 w 312"/>
              <a:gd name="T15" fmla="*/ 158 h 438"/>
              <a:gd name="T16" fmla="*/ 219 w 312"/>
              <a:gd name="T17" fmla="*/ 158 h 438"/>
              <a:gd name="T18" fmla="*/ 200 w 312"/>
              <a:gd name="T19" fmla="*/ 174 h 438"/>
              <a:gd name="T20" fmla="*/ 198 w 312"/>
              <a:gd name="T21" fmla="*/ 157 h 438"/>
              <a:gd name="T22" fmla="*/ 190 w 312"/>
              <a:gd name="T23" fmla="*/ 140 h 438"/>
              <a:gd name="T24" fmla="*/ 173 w 312"/>
              <a:gd name="T25" fmla="*/ 131 h 438"/>
              <a:gd name="T26" fmla="*/ 161 w 312"/>
              <a:gd name="T27" fmla="*/ 130 h 438"/>
              <a:gd name="T28" fmla="*/ 148 w 312"/>
              <a:gd name="T29" fmla="*/ 135 h 438"/>
              <a:gd name="T30" fmla="*/ 138 w 312"/>
              <a:gd name="T31" fmla="*/ 146 h 438"/>
              <a:gd name="T32" fmla="*/ 136 w 312"/>
              <a:gd name="T33" fmla="*/ 36 h 438"/>
              <a:gd name="T34" fmla="*/ 130 w 312"/>
              <a:gd name="T35" fmla="*/ 16 h 438"/>
              <a:gd name="T36" fmla="*/ 117 w 312"/>
              <a:gd name="T37" fmla="*/ 3 h 438"/>
              <a:gd name="T38" fmla="*/ 105 w 312"/>
              <a:gd name="T39" fmla="*/ 0 h 438"/>
              <a:gd name="T40" fmla="*/ 87 w 312"/>
              <a:gd name="T41" fmla="*/ 6 h 438"/>
              <a:gd name="T42" fmla="*/ 76 w 312"/>
              <a:gd name="T43" fmla="*/ 23 h 438"/>
              <a:gd name="T44" fmla="*/ 74 w 312"/>
              <a:gd name="T45" fmla="*/ 237 h 438"/>
              <a:gd name="T46" fmla="*/ 63 w 312"/>
              <a:gd name="T47" fmla="*/ 205 h 438"/>
              <a:gd name="T48" fmla="*/ 46 w 312"/>
              <a:gd name="T49" fmla="*/ 178 h 438"/>
              <a:gd name="T50" fmla="*/ 27 w 312"/>
              <a:gd name="T51" fmla="*/ 164 h 438"/>
              <a:gd name="T52" fmla="*/ 13 w 312"/>
              <a:gd name="T53" fmla="*/ 163 h 438"/>
              <a:gd name="T54" fmla="*/ 3 w 312"/>
              <a:gd name="T55" fmla="*/ 169 h 438"/>
              <a:gd name="T56" fmla="*/ 0 w 312"/>
              <a:gd name="T57" fmla="*/ 182 h 438"/>
              <a:gd name="T58" fmla="*/ 7 w 312"/>
              <a:gd name="T59" fmla="*/ 217 h 438"/>
              <a:gd name="T60" fmla="*/ 27 w 312"/>
              <a:gd name="T61" fmla="*/ 290 h 438"/>
              <a:gd name="T62" fmla="*/ 38 w 312"/>
              <a:gd name="T63" fmla="*/ 328 h 438"/>
              <a:gd name="T64" fmla="*/ 57 w 312"/>
              <a:gd name="T65" fmla="*/ 368 h 438"/>
              <a:gd name="T66" fmla="*/ 75 w 312"/>
              <a:gd name="T67" fmla="*/ 392 h 438"/>
              <a:gd name="T68" fmla="*/ 116 w 312"/>
              <a:gd name="T69" fmla="*/ 424 h 438"/>
              <a:gd name="T70" fmla="*/ 164 w 312"/>
              <a:gd name="T71" fmla="*/ 437 h 438"/>
              <a:gd name="T72" fmla="*/ 193 w 312"/>
              <a:gd name="T73" fmla="*/ 438 h 438"/>
              <a:gd name="T74" fmla="*/ 226 w 312"/>
              <a:gd name="T75" fmla="*/ 432 h 438"/>
              <a:gd name="T76" fmla="*/ 259 w 312"/>
              <a:gd name="T77" fmla="*/ 416 h 438"/>
              <a:gd name="T78" fmla="*/ 287 w 312"/>
              <a:gd name="T79" fmla="*/ 391 h 438"/>
              <a:gd name="T80" fmla="*/ 305 w 312"/>
              <a:gd name="T81" fmla="*/ 353 h 438"/>
              <a:gd name="T82" fmla="*/ 312 w 312"/>
              <a:gd name="T83" fmla="*/ 303 h 438"/>
              <a:gd name="T84" fmla="*/ 312 w 312"/>
              <a:gd name="T85" fmla="*/ 301 h 4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12" h="438">
                <a:moveTo>
                  <a:pt x="312" y="219"/>
                </a:moveTo>
                <a:lnTo>
                  <a:pt x="312" y="219"/>
                </a:lnTo>
                <a:lnTo>
                  <a:pt x="312" y="212"/>
                </a:lnTo>
                <a:lnTo>
                  <a:pt x="310" y="207"/>
                </a:lnTo>
                <a:lnTo>
                  <a:pt x="308" y="201"/>
                </a:lnTo>
                <a:lnTo>
                  <a:pt x="304" y="197"/>
                </a:lnTo>
                <a:lnTo>
                  <a:pt x="300" y="194"/>
                </a:lnTo>
                <a:lnTo>
                  <a:pt x="295" y="190"/>
                </a:lnTo>
                <a:lnTo>
                  <a:pt x="289" y="188"/>
                </a:lnTo>
                <a:lnTo>
                  <a:pt x="283" y="188"/>
                </a:lnTo>
                <a:lnTo>
                  <a:pt x="283" y="188"/>
                </a:lnTo>
                <a:lnTo>
                  <a:pt x="276" y="189"/>
                </a:lnTo>
                <a:lnTo>
                  <a:pt x="270" y="191"/>
                </a:lnTo>
                <a:lnTo>
                  <a:pt x="265" y="196"/>
                </a:lnTo>
                <a:lnTo>
                  <a:pt x="260" y="200"/>
                </a:lnTo>
                <a:lnTo>
                  <a:pt x="260" y="190"/>
                </a:lnTo>
                <a:lnTo>
                  <a:pt x="260" y="190"/>
                </a:lnTo>
                <a:lnTo>
                  <a:pt x="259" y="184"/>
                </a:lnTo>
                <a:lnTo>
                  <a:pt x="257" y="177"/>
                </a:lnTo>
                <a:lnTo>
                  <a:pt x="255" y="172"/>
                </a:lnTo>
                <a:lnTo>
                  <a:pt x="250" y="166"/>
                </a:lnTo>
                <a:lnTo>
                  <a:pt x="246" y="163"/>
                </a:lnTo>
                <a:lnTo>
                  <a:pt x="240" y="159"/>
                </a:lnTo>
                <a:lnTo>
                  <a:pt x="234" y="158"/>
                </a:lnTo>
                <a:lnTo>
                  <a:pt x="227" y="157"/>
                </a:lnTo>
                <a:lnTo>
                  <a:pt x="227" y="157"/>
                </a:lnTo>
                <a:lnTo>
                  <a:pt x="219" y="158"/>
                </a:lnTo>
                <a:lnTo>
                  <a:pt x="212" y="162"/>
                </a:lnTo>
                <a:lnTo>
                  <a:pt x="205" y="167"/>
                </a:lnTo>
                <a:lnTo>
                  <a:pt x="200" y="174"/>
                </a:lnTo>
                <a:lnTo>
                  <a:pt x="200" y="164"/>
                </a:lnTo>
                <a:lnTo>
                  <a:pt x="200" y="164"/>
                </a:lnTo>
                <a:lnTo>
                  <a:pt x="198" y="157"/>
                </a:lnTo>
                <a:lnTo>
                  <a:pt x="197" y="151"/>
                </a:lnTo>
                <a:lnTo>
                  <a:pt x="194" y="144"/>
                </a:lnTo>
                <a:lnTo>
                  <a:pt x="190" y="140"/>
                </a:lnTo>
                <a:lnTo>
                  <a:pt x="185" y="135"/>
                </a:lnTo>
                <a:lnTo>
                  <a:pt x="180" y="132"/>
                </a:lnTo>
                <a:lnTo>
                  <a:pt x="173" y="131"/>
                </a:lnTo>
                <a:lnTo>
                  <a:pt x="167" y="130"/>
                </a:lnTo>
                <a:lnTo>
                  <a:pt x="167" y="130"/>
                </a:lnTo>
                <a:lnTo>
                  <a:pt x="161" y="130"/>
                </a:lnTo>
                <a:lnTo>
                  <a:pt x="157" y="131"/>
                </a:lnTo>
                <a:lnTo>
                  <a:pt x="152" y="133"/>
                </a:lnTo>
                <a:lnTo>
                  <a:pt x="148" y="135"/>
                </a:lnTo>
                <a:lnTo>
                  <a:pt x="143" y="139"/>
                </a:lnTo>
                <a:lnTo>
                  <a:pt x="140" y="142"/>
                </a:lnTo>
                <a:lnTo>
                  <a:pt x="138" y="146"/>
                </a:lnTo>
                <a:lnTo>
                  <a:pt x="136" y="151"/>
                </a:lnTo>
                <a:lnTo>
                  <a:pt x="136" y="36"/>
                </a:lnTo>
                <a:lnTo>
                  <a:pt x="136" y="36"/>
                </a:lnTo>
                <a:lnTo>
                  <a:pt x="135" y="29"/>
                </a:lnTo>
                <a:lnTo>
                  <a:pt x="133" y="23"/>
                </a:lnTo>
                <a:lnTo>
                  <a:pt x="130" y="16"/>
                </a:lnTo>
                <a:lnTo>
                  <a:pt x="127" y="11"/>
                </a:lnTo>
                <a:lnTo>
                  <a:pt x="122" y="6"/>
                </a:lnTo>
                <a:lnTo>
                  <a:pt x="117" y="3"/>
                </a:lnTo>
                <a:lnTo>
                  <a:pt x="111" y="1"/>
                </a:lnTo>
                <a:lnTo>
                  <a:pt x="105" y="0"/>
                </a:lnTo>
                <a:lnTo>
                  <a:pt x="105" y="0"/>
                </a:lnTo>
                <a:lnTo>
                  <a:pt x="98" y="1"/>
                </a:lnTo>
                <a:lnTo>
                  <a:pt x="93" y="3"/>
                </a:lnTo>
                <a:lnTo>
                  <a:pt x="87" y="6"/>
                </a:lnTo>
                <a:lnTo>
                  <a:pt x="83" y="11"/>
                </a:lnTo>
                <a:lnTo>
                  <a:pt x="79" y="16"/>
                </a:lnTo>
                <a:lnTo>
                  <a:pt x="76" y="23"/>
                </a:lnTo>
                <a:lnTo>
                  <a:pt x="75" y="29"/>
                </a:lnTo>
                <a:lnTo>
                  <a:pt x="74" y="36"/>
                </a:lnTo>
                <a:lnTo>
                  <a:pt x="74" y="237"/>
                </a:lnTo>
                <a:lnTo>
                  <a:pt x="74" y="237"/>
                </a:lnTo>
                <a:lnTo>
                  <a:pt x="63" y="205"/>
                </a:lnTo>
                <a:lnTo>
                  <a:pt x="63" y="205"/>
                </a:lnTo>
                <a:lnTo>
                  <a:pt x="58" y="195"/>
                </a:lnTo>
                <a:lnTo>
                  <a:pt x="53" y="186"/>
                </a:lnTo>
                <a:lnTo>
                  <a:pt x="46" y="178"/>
                </a:lnTo>
                <a:lnTo>
                  <a:pt x="41" y="172"/>
                </a:lnTo>
                <a:lnTo>
                  <a:pt x="33" y="167"/>
                </a:lnTo>
                <a:lnTo>
                  <a:pt x="27" y="164"/>
                </a:lnTo>
                <a:lnTo>
                  <a:pt x="20" y="163"/>
                </a:lnTo>
                <a:lnTo>
                  <a:pt x="13" y="163"/>
                </a:lnTo>
                <a:lnTo>
                  <a:pt x="13" y="163"/>
                </a:lnTo>
                <a:lnTo>
                  <a:pt x="9" y="164"/>
                </a:lnTo>
                <a:lnTo>
                  <a:pt x="6" y="166"/>
                </a:lnTo>
                <a:lnTo>
                  <a:pt x="3" y="169"/>
                </a:lnTo>
                <a:lnTo>
                  <a:pt x="1" y="173"/>
                </a:lnTo>
                <a:lnTo>
                  <a:pt x="0" y="177"/>
                </a:lnTo>
                <a:lnTo>
                  <a:pt x="0" y="182"/>
                </a:lnTo>
                <a:lnTo>
                  <a:pt x="1" y="193"/>
                </a:lnTo>
                <a:lnTo>
                  <a:pt x="3" y="204"/>
                </a:lnTo>
                <a:lnTo>
                  <a:pt x="7" y="217"/>
                </a:lnTo>
                <a:lnTo>
                  <a:pt x="13" y="241"/>
                </a:lnTo>
                <a:lnTo>
                  <a:pt x="13" y="241"/>
                </a:lnTo>
                <a:lnTo>
                  <a:pt x="27" y="290"/>
                </a:lnTo>
                <a:lnTo>
                  <a:pt x="33" y="313"/>
                </a:lnTo>
                <a:lnTo>
                  <a:pt x="38" y="328"/>
                </a:lnTo>
                <a:lnTo>
                  <a:pt x="38" y="328"/>
                </a:lnTo>
                <a:lnTo>
                  <a:pt x="44" y="342"/>
                </a:lnTo>
                <a:lnTo>
                  <a:pt x="51" y="356"/>
                </a:lnTo>
                <a:lnTo>
                  <a:pt x="57" y="368"/>
                </a:lnTo>
                <a:lnTo>
                  <a:pt x="64" y="378"/>
                </a:lnTo>
                <a:lnTo>
                  <a:pt x="64" y="378"/>
                </a:lnTo>
                <a:lnTo>
                  <a:pt x="75" y="392"/>
                </a:lnTo>
                <a:lnTo>
                  <a:pt x="87" y="405"/>
                </a:lnTo>
                <a:lnTo>
                  <a:pt x="101" y="415"/>
                </a:lnTo>
                <a:lnTo>
                  <a:pt x="116" y="424"/>
                </a:lnTo>
                <a:lnTo>
                  <a:pt x="131" y="431"/>
                </a:lnTo>
                <a:lnTo>
                  <a:pt x="148" y="435"/>
                </a:lnTo>
                <a:lnTo>
                  <a:pt x="164" y="437"/>
                </a:lnTo>
                <a:lnTo>
                  <a:pt x="182" y="438"/>
                </a:lnTo>
                <a:lnTo>
                  <a:pt x="182" y="438"/>
                </a:lnTo>
                <a:lnTo>
                  <a:pt x="193" y="438"/>
                </a:lnTo>
                <a:lnTo>
                  <a:pt x="204" y="437"/>
                </a:lnTo>
                <a:lnTo>
                  <a:pt x="215" y="435"/>
                </a:lnTo>
                <a:lnTo>
                  <a:pt x="226" y="432"/>
                </a:lnTo>
                <a:lnTo>
                  <a:pt x="237" y="427"/>
                </a:lnTo>
                <a:lnTo>
                  <a:pt x="248" y="422"/>
                </a:lnTo>
                <a:lnTo>
                  <a:pt x="259" y="416"/>
                </a:lnTo>
                <a:lnTo>
                  <a:pt x="269" y="409"/>
                </a:lnTo>
                <a:lnTo>
                  <a:pt x="278" y="400"/>
                </a:lnTo>
                <a:lnTo>
                  <a:pt x="287" y="391"/>
                </a:lnTo>
                <a:lnTo>
                  <a:pt x="293" y="380"/>
                </a:lnTo>
                <a:lnTo>
                  <a:pt x="300" y="367"/>
                </a:lnTo>
                <a:lnTo>
                  <a:pt x="305" y="353"/>
                </a:lnTo>
                <a:lnTo>
                  <a:pt x="309" y="338"/>
                </a:lnTo>
                <a:lnTo>
                  <a:pt x="311" y="322"/>
                </a:lnTo>
                <a:lnTo>
                  <a:pt x="312" y="303"/>
                </a:lnTo>
                <a:lnTo>
                  <a:pt x="312" y="303"/>
                </a:lnTo>
                <a:lnTo>
                  <a:pt x="312" y="303"/>
                </a:lnTo>
                <a:lnTo>
                  <a:pt x="312" y="301"/>
                </a:lnTo>
                <a:lnTo>
                  <a:pt x="312" y="2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editAs="oneCell">
    <xdr:from>
      <xdr:col>1</xdr:col>
      <xdr:colOff>0</xdr:colOff>
      <xdr:row>0</xdr:row>
      <xdr:rowOff>127002</xdr:rowOff>
    </xdr:from>
    <xdr:to>
      <xdr:col>1</xdr:col>
      <xdr:colOff>2023254</xdr:colOff>
      <xdr:row>0</xdr:row>
      <xdr:rowOff>444502</xdr:rowOff>
    </xdr:to>
    <xdr:pic>
      <xdr:nvPicPr>
        <xdr:cNvPr id="3" name="Imag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270933" y="127002"/>
          <a:ext cx="2023254" cy="31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232832</xdr:colOff>
      <xdr:row>3</xdr:row>
      <xdr:rowOff>87841</xdr:rowOff>
    </xdr:from>
    <xdr:to>
      <xdr:col>7</xdr:col>
      <xdr:colOff>656165</xdr:colOff>
      <xdr:row>14</xdr:row>
      <xdr:rowOff>108161</xdr:rowOff>
    </xdr:to>
    <mc:AlternateContent xmlns:mc="http://schemas.openxmlformats.org/markup-compatibility/2006">
      <mc:Choice xmlns:cx6="http://schemas.microsoft.com/office/drawing/2016/5/12/chartex" xmlns="" Requires="cx6">
        <xdr:graphicFrame macro="">
          <xdr:nvGraphicFramePr>
            <xdr:cNvPr id="3" name="Graphique 2">
              <a:extLst>
                <a:ext uri="{FF2B5EF4-FFF2-40B4-BE49-F238E27FC236}">
                  <a16:creationId xmlns:a16="http://schemas.microsoft.com/office/drawing/2014/main" id="{B5C4EB26-B657-B145-8518-7741F19589D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2" name="">
              <a:extLst>
                <a:ext uri="{FF2B5EF4-FFF2-40B4-BE49-F238E27FC236}">
                  <a16:creationId xmlns:a16="http://schemas.microsoft.com/office/drawing/2014/main" id="{00000000-0008-0000-0200-000002000000}"/>
                </a:ext>
              </a:extLst>
            </xdr:cNvPr>
            <xdr:cNvSpPr>
              <a:spLocks noTextEdit="1"/>
            </xdr:cNvSpPr>
          </xdr:nvSpPr>
          <xdr:spPr>
            <a:xfrm>
              <a:off x="5462057" y="2173816"/>
              <a:ext cx="2785533" cy="2649220"/>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7</xdr:col>
      <xdr:colOff>903110</xdr:colOff>
      <xdr:row>3</xdr:row>
      <xdr:rowOff>87841</xdr:rowOff>
    </xdr:from>
    <xdr:to>
      <xdr:col>9</xdr:col>
      <xdr:colOff>38801</xdr:colOff>
      <xdr:row>14</xdr:row>
      <xdr:rowOff>108161</xdr:rowOff>
    </xdr:to>
    <mc:AlternateContent xmlns:mc="http://schemas.openxmlformats.org/markup-compatibility/2006">
      <mc:Choice xmlns:cx6="http://schemas.microsoft.com/office/drawing/2016/5/12/chartex" xmlns="" Requires="cx6">
        <xdr:graphicFrame macro="">
          <xdr:nvGraphicFramePr>
            <xdr:cNvPr id="4" name="Graphique 3">
              <a:extLst>
                <a:ext uri="{FF2B5EF4-FFF2-40B4-BE49-F238E27FC236}">
                  <a16:creationId xmlns:a16="http://schemas.microsoft.com/office/drawing/2014/main" id="{2ABA2678-D296-3949-836B-30408A38B85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
              <a:extLst>
                <a:ext uri="{FF2B5EF4-FFF2-40B4-BE49-F238E27FC236}">
                  <a16:creationId xmlns:a16="http://schemas.microsoft.com/office/drawing/2014/main" id="{00000000-0008-0000-0200-000003000000}"/>
                </a:ext>
              </a:extLst>
            </xdr:cNvPr>
            <xdr:cNvSpPr>
              <a:spLocks noTextEdit="1"/>
            </xdr:cNvSpPr>
          </xdr:nvSpPr>
          <xdr:spPr>
            <a:xfrm>
              <a:off x="8494535" y="2173816"/>
              <a:ext cx="2126541" cy="2649220"/>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xdr:col>
      <xdr:colOff>0</xdr:colOff>
      <xdr:row>3</xdr:row>
      <xdr:rowOff>0</xdr:rowOff>
    </xdr:from>
    <xdr:to>
      <xdr:col>9</xdr:col>
      <xdr:colOff>338666</xdr:colOff>
      <xdr:row>15</xdr:row>
      <xdr:rowOff>25400</xdr:rowOff>
    </xdr:to>
    <xdr:sp macro="" textlink="">
      <xdr:nvSpPr>
        <xdr:cNvPr id="5" name="Rectangle 4">
          <a:extLst>
            <a:ext uri="{FF2B5EF4-FFF2-40B4-BE49-F238E27FC236}">
              <a16:creationId xmlns:a16="http://schemas.microsoft.com/office/drawing/2014/main" id="{00000000-0008-0000-0200-000005000000}"/>
            </a:ext>
          </a:extLst>
        </xdr:cNvPr>
        <xdr:cNvSpPr/>
      </xdr:nvSpPr>
      <xdr:spPr>
        <a:xfrm>
          <a:off x="1073452" y="2086429"/>
          <a:ext cx="8820452" cy="2882900"/>
        </a:xfrm>
        <a:prstGeom prst="rect">
          <a:avLst/>
        </a:prstGeom>
        <a:no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559403</xdr:colOff>
      <xdr:row>16</xdr:row>
      <xdr:rowOff>77611</xdr:rowOff>
    </xdr:from>
    <xdr:to>
      <xdr:col>9</xdr:col>
      <xdr:colOff>335839</xdr:colOff>
      <xdr:row>28</xdr:row>
      <xdr:rowOff>112888</xdr:rowOff>
    </xdr:to>
    <xdr:sp macro="" textlink="">
      <xdr:nvSpPr>
        <xdr:cNvPr id="6" name="Rectangle 5">
          <a:extLst>
            <a:ext uri="{FF2B5EF4-FFF2-40B4-BE49-F238E27FC236}">
              <a16:creationId xmlns:a16="http://schemas.microsoft.com/office/drawing/2014/main" id="{00000000-0008-0000-0200-000006000000}"/>
            </a:ext>
          </a:extLst>
        </xdr:cNvPr>
        <xdr:cNvSpPr/>
      </xdr:nvSpPr>
      <xdr:spPr>
        <a:xfrm>
          <a:off x="1058332" y="5218087"/>
          <a:ext cx="8832745" cy="2711349"/>
        </a:xfrm>
        <a:prstGeom prst="rect">
          <a:avLst/>
        </a:prstGeom>
        <a:no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184458</xdr:colOff>
      <xdr:row>3</xdr:row>
      <xdr:rowOff>1</xdr:rowOff>
    </xdr:from>
    <xdr:to>
      <xdr:col>4</xdr:col>
      <xdr:colOff>1794566</xdr:colOff>
      <xdr:row>5</xdr:row>
      <xdr:rowOff>27609</xdr:rowOff>
    </xdr:to>
    <xdr:sp macro="" textlink="">
      <xdr:nvSpPr>
        <xdr:cNvPr id="95" name="Rectangle 94">
          <a:extLst>
            <a:ext uri="{FF2B5EF4-FFF2-40B4-BE49-F238E27FC236}">
              <a16:creationId xmlns:a16="http://schemas.microsoft.com/office/drawing/2014/main" id="{00000000-0008-0000-0200-00005F000000}"/>
            </a:ext>
          </a:extLst>
        </xdr:cNvPr>
        <xdr:cNvSpPr/>
      </xdr:nvSpPr>
      <xdr:spPr>
        <a:xfrm>
          <a:off x="1261197" y="2098262"/>
          <a:ext cx="3045760" cy="4141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2000" b="1" u="sng">
              <a:solidFill>
                <a:schemeClr val="accent5"/>
              </a:solidFill>
            </a:rPr>
            <a:t>COUNTRY</a:t>
          </a:r>
          <a:r>
            <a:rPr lang="fr-FR" sz="2000" b="1" u="sng" baseline="0">
              <a:solidFill>
                <a:schemeClr val="accent5"/>
              </a:solidFill>
            </a:rPr>
            <a:t> METRICS</a:t>
          </a:r>
          <a:endParaRPr lang="fr-FR" sz="2000" b="1" u="sng">
            <a:solidFill>
              <a:schemeClr val="accent5"/>
            </a:solidFill>
          </a:endParaRPr>
        </a:p>
      </xdr:txBody>
    </xdr:sp>
    <xdr:clientData/>
  </xdr:twoCellAnchor>
  <xdr:twoCellAnchor>
    <xdr:from>
      <xdr:col>1</xdr:col>
      <xdr:colOff>544285</xdr:colOff>
      <xdr:row>29</xdr:row>
      <xdr:rowOff>105834</xdr:rowOff>
    </xdr:from>
    <xdr:to>
      <xdr:col>9</xdr:col>
      <xdr:colOff>358913</xdr:colOff>
      <xdr:row>35</xdr:row>
      <xdr:rowOff>110434</xdr:rowOff>
    </xdr:to>
    <xdr:sp macro="" textlink="">
      <xdr:nvSpPr>
        <xdr:cNvPr id="7" name="Rectangle 6">
          <a:extLst>
            <a:ext uri="{FF2B5EF4-FFF2-40B4-BE49-F238E27FC236}">
              <a16:creationId xmlns:a16="http://schemas.microsoft.com/office/drawing/2014/main" id="{00000000-0008-0000-0200-000007000000}"/>
            </a:ext>
          </a:extLst>
        </xdr:cNvPr>
        <xdr:cNvSpPr/>
      </xdr:nvSpPr>
      <xdr:spPr>
        <a:xfrm>
          <a:off x="986024" y="8015725"/>
          <a:ext cx="8773650" cy="1329818"/>
        </a:xfrm>
        <a:prstGeom prst="rect">
          <a:avLst/>
        </a:prstGeom>
        <a:no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356657</xdr:colOff>
      <xdr:row>30</xdr:row>
      <xdr:rowOff>188936</xdr:rowOff>
    </xdr:from>
    <xdr:to>
      <xdr:col>8</xdr:col>
      <xdr:colOff>139824</xdr:colOff>
      <xdr:row>35</xdr:row>
      <xdr:rowOff>48956</xdr:rowOff>
    </xdr:to>
    <xdr:grpSp>
      <xdr:nvGrpSpPr>
        <xdr:cNvPr id="44" name="Groupe 43">
          <a:hlinkClick xmlns:r="http://schemas.openxmlformats.org/officeDocument/2006/relationships" r:id="rId3"/>
          <a:extLst>
            <a:ext uri="{FF2B5EF4-FFF2-40B4-BE49-F238E27FC236}">
              <a16:creationId xmlns:a16="http://schemas.microsoft.com/office/drawing/2014/main" id="{00000000-0008-0000-0200-00002C000000}"/>
            </a:ext>
          </a:extLst>
        </xdr:cNvPr>
        <xdr:cNvGrpSpPr/>
      </xdr:nvGrpSpPr>
      <xdr:grpSpPr>
        <a:xfrm>
          <a:off x="7948082" y="8399486"/>
          <a:ext cx="1859617" cy="964920"/>
          <a:chOff x="7666213" y="8429825"/>
          <a:chExt cx="1786944" cy="974798"/>
        </a:xfrm>
      </xdr:grpSpPr>
      <xdr:grpSp>
        <xdr:nvGrpSpPr>
          <xdr:cNvPr id="8" name="Groupe 12">
            <a:extLst>
              <a:ext uri="{FF2B5EF4-FFF2-40B4-BE49-F238E27FC236}">
                <a16:creationId xmlns:a16="http://schemas.microsoft.com/office/drawing/2014/main" id="{00000000-0008-0000-0200-000008000000}"/>
              </a:ext>
            </a:extLst>
          </xdr:cNvPr>
          <xdr:cNvGrpSpPr/>
        </xdr:nvGrpSpPr>
        <xdr:grpSpPr>
          <a:xfrm>
            <a:off x="8340092" y="8429825"/>
            <a:ext cx="485235" cy="443656"/>
            <a:chOff x="6481764" y="1500188"/>
            <a:chExt cx="441325" cy="442913"/>
          </a:xfrm>
          <a:solidFill>
            <a:schemeClr val="accent5"/>
          </a:solidFill>
        </xdr:grpSpPr>
        <xdr:sp macro="" textlink="">
          <xdr:nvSpPr>
            <xdr:cNvPr id="9" name="Freeform 162">
              <a:extLst>
                <a:ext uri="{FF2B5EF4-FFF2-40B4-BE49-F238E27FC236}">
                  <a16:creationId xmlns:a16="http://schemas.microsoft.com/office/drawing/2014/main" id="{00000000-0008-0000-0200-000009000000}"/>
                </a:ext>
              </a:extLst>
            </xdr:cNvPr>
            <xdr:cNvSpPr>
              <a:spLocks noEditPoints="1"/>
            </xdr:cNvSpPr>
          </xdr:nvSpPr>
          <xdr:spPr bwMode="auto">
            <a:xfrm>
              <a:off x="6481764" y="1500188"/>
              <a:ext cx="441325" cy="442913"/>
            </a:xfrm>
            <a:custGeom>
              <a:avLst/>
              <a:gdLst>
                <a:gd name="T0" fmla="*/ 143 w 143"/>
                <a:gd name="T1" fmla="*/ 71 h 143"/>
                <a:gd name="T2" fmla="*/ 72 w 143"/>
                <a:gd name="T3" fmla="*/ 143 h 143"/>
                <a:gd name="T4" fmla="*/ 0 w 143"/>
                <a:gd name="T5" fmla="*/ 71 h 143"/>
                <a:gd name="T6" fmla="*/ 72 w 143"/>
                <a:gd name="T7" fmla="*/ 0 h 143"/>
                <a:gd name="T8" fmla="*/ 143 w 143"/>
                <a:gd name="T9" fmla="*/ 71 h 143"/>
                <a:gd name="T10" fmla="*/ 72 w 143"/>
                <a:gd name="T11" fmla="*/ 19 h 143"/>
                <a:gd name="T12" fmla="*/ 19 w 143"/>
                <a:gd name="T13" fmla="*/ 71 h 143"/>
                <a:gd name="T14" fmla="*/ 72 w 143"/>
                <a:gd name="T15" fmla="*/ 124 h 143"/>
                <a:gd name="T16" fmla="*/ 124 w 143"/>
                <a:gd name="T17" fmla="*/ 71 h 143"/>
                <a:gd name="T18" fmla="*/ 72 w 143"/>
                <a:gd name="T19" fmla="*/ 19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43" h="143">
                  <a:moveTo>
                    <a:pt x="143" y="71"/>
                  </a:moveTo>
                  <a:cubicBezTo>
                    <a:pt x="143" y="111"/>
                    <a:pt x="111" y="143"/>
                    <a:pt x="72" y="143"/>
                  </a:cubicBezTo>
                  <a:cubicBezTo>
                    <a:pt x="32" y="143"/>
                    <a:pt x="0" y="111"/>
                    <a:pt x="0" y="71"/>
                  </a:cubicBezTo>
                  <a:cubicBezTo>
                    <a:pt x="0" y="32"/>
                    <a:pt x="32" y="0"/>
                    <a:pt x="72" y="0"/>
                  </a:cubicBezTo>
                  <a:cubicBezTo>
                    <a:pt x="111" y="0"/>
                    <a:pt x="143" y="32"/>
                    <a:pt x="143" y="71"/>
                  </a:cubicBezTo>
                  <a:close/>
                  <a:moveTo>
                    <a:pt x="72" y="19"/>
                  </a:moveTo>
                  <a:cubicBezTo>
                    <a:pt x="43" y="19"/>
                    <a:pt x="19" y="42"/>
                    <a:pt x="19" y="71"/>
                  </a:cubicBezTo>
                  <a:cubicBezTo>
                    <a:pt x="19" y="100"/>
                    <a:pt x="43" y="124"/>
                    <a:pt x="72" y="124"/>
                  </a:cubicBezTo>
                  <a:cubicBezTo>
                    <a:pt x="101" y="124"/>
                    <a:pt x="124" y="100"/>
                    <a:pt x="124" y="71"/>
                  </a:cubicBezTo>
                  <a:cubicBezTo>
                    <a:pt x="124" y="42"/>
                    <a:pt x="101" y="19"/>
                    <a:pt x="72" y="19"/>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163">
              <a:extLst>
                <a:ext uri="{FF2B5EF4-FFF2-40B4-BE49-F238E27FC236}">
                  <a16:creationId xmlns:a16="http://schemas.microsoft.com/office/drawing/2014/main" id="{00000000-0008-0000-0200-00000A000000}"/>
                </a:ext>
              </a:extLst>
            </xdr:cNvPr>
            <xdr:cNvSpPr>
              <a:spLocks noEditPoints="1"/>
            </xdr:cNvSpPr>
          </xdr:nvSpPr>
          <xdr:spPr bwMode="auto">
            <a:xfrm>
              <a:off x="6573838" y="1670050"/>
              <a:ext cx="257175" cy="179388"/>
            </a:xfrm>
            <a:custGeom>
              <a:avLst/>
              <a:gdLst>
                <a:gd name="T0" fmla="*/ 83 w 83"/>
                <a:gd name="T1" fmla="*/ 14 h 58"/>
                <a:gd name="T2" fmla="*/ 41 w 83"/>
                <a:gd name="T3" fmla="*/ 0 h 58"/>
                <a:gd name="T4" fmla="*/ 0 w 83"/>
                <a:gd name="T5" fmla="*/ 14 h 58"/>
                <a:gd name="T6" fmla="*/ 2 w 83"/>
                <a:gd name="T7" fmla="*/ 30 h 58"/>
                <a:gd name="T8" fmla="*/ 13 w 83"/>
                <a:gd name="T9" fmla="*/ 27 h 58"/>
                <a:gd name="T10" fmla="*/ 37 w 83"/>
                <a:gd name="T11" fmla="*/ 51 h 58"/>
                <a:gd name="T12" fmla="*/ 36 w 83"/>
                <a:gd name="T13" fmla="*/ 57 h 58"/>
                <a:gd name="T14" fmla="*/ 48 w 83"/>
                <a:gd name="T15" fmla="*/ 57 h 58"/>
                <a:gd name="T16" fmla="*/ 47 w 83"/>
                <a:gd name="T17" fmla="*/ 51 h 58"/>
                <a:gd name="T18" fmla="*/ 71 w 83"/>
                <a:gd name="T19" fmla="*/ 27 h 58"/>
                <a:gd name="T20" fmla="*/ 81 w 83"/>
                <a:gd name="T21" fmla="*/ 29 h 58"/>
                <a:gd name="T22" fmla="*/ 83 w 83"/>
                <a:gd name="T23" fmla="*/ 15 h 58"/>
                <a:gd name="T24" fmla="*/ 83 w 83"/>
                <a:gd name="T25" fmla="*/ 14 h 58"/>
                <a:gd name="T26" fmla="*/ 42 w 83"/>
                <a:gd name="T27" fmla="*/ 29 h 58"/>
                <a:gd name="T28" fmla="*/ 32 w 83"/>
                <a:gd name="T29" fmla="*/ 19 h 58"/>
                <a:gd name="T30" fmla="*/ 42 w 83"/>
                <a:gd name="T31" fmla="*/ 9 h 58"/>
                <a:gd name="T32" fmla="*/ 52 w 83"/>
                <a:gd name="T33" fmla="*/ 19 h 58"/>
                <a:gd name="T34" fmla="*/ 42 w 83"/>
                <a:gd name="T35" fmla="*/ 29 h 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83" h="58">
                  <a:moveTo>
                    <a:pt x="83" y="14"/>
                  </a:moveTo>
                  <a:cubicBezTo>
                    <a:pt x="72" y="5"/>
                    <a:pt x="57" y="0"/>
                    <a:pt x="41" y="0"/>
                  </a:cubicBezTo>
                  <a:cubicBezTo>
                    <a:pt x="26" y="1"/>
                    <a:pt x="12" y="6"/>
                    <a:pt x="0" y="14"/>
                  </a:cubicBezTo>
                  <a:cubicBezTo>
                    <a:pt x="0" y="20"/>
                    <a:pt x="1" y="25"/>
                    <a:pt x="2" y="30"/>
                  </a:cubicBezTo>
                  <a:cubicBezTo>
                    <a:pt x="5" y="28"/>
                    <a:pt x="9" y="27"/>
                    <a:pt x="13" y="27"/>
                  </a:cubicBezTo>
                  <a:cubicBezTo>
                    <a:pt x="26" y="27"/>
                    <a:pt x="37" y="38"/>
                    <a:pt x="37" y="51"/>
                  </a:cubicBezTo>
                  <a:cubicBezTo>
                    <a:pt x="37" y="53"/>
                    <a:pt x="37" y="55"/>
                    <a:pt x="36" y="57"/>
                  </a:cubicBezTo>
                  <a:cubicBezTo>
                    <a:pt x="40" y="58"/>
                    <a:pt x="44" y="58"/>
                    <a:pt x="48" y="57"/>
                  </a:cubicBezTo>
                  <a:cubicBezTo>
                    <a:pt x="47" y="55"/>
                    <a:pt x="47" y="53"/>
                    <a:pt x="47" y="51"/>
                  </a:cubicBezTo>
                  <a:cubicBezTo>
                    <a:pt x="47" y="38"/>
                    <a:pt x="58" y="27"/>
                    <a:pt x="71" y="27"/>
                  </a:cubicBezTo>
                  <a:cubicBezTo>
                    <a:pt x="74" y="27"/>
                    <a:pt x="78" y="28"/>
                    <a:pt x="81" y="29"/>
                  </a:cubicBezTo>
                  <a:cubicBezTo>
                    <a:pt x="83" y="25"/>
                    <a:pt x="83" y="20"/>
                    <a:pt x="83" y="15"/>
                  </a:cubicBezTo>
                  <a:cubicBezTo>
                    <a:pt x="83" y="15"/>
                    <a:pt x="83" y="14"/>
                    <a:pt x="83" y="14"/>
                  </a:cubicBezTo>
                  <a:close/>
                  <a:moveTo>
                    <a:pt x="42" y="29"/>
                  </a:moveTo>
                  <a:cubicBezTo>
                    <a:pt x="36" y="29"/>
                    <a:pt x="32" y="25"/>
                    <a:pt x="32" y="19"/>
                  </a:cubicBezTo>
                  <a:cubicBezTo>
                    <a:pt x="32" y="14"/>
                    <a:pt x="36" y="9"/>
                    <a:pt x="42" y="9"/>
                  </a:cubicBezTo>
                  <a:cubicBezTo>
                    <a:pt x="47" y="9"/>
                    <a:pt x="52" y="14"/>
                    <a:pt x="52" y="19"/>
                  </a:cubicBezTo>
                  <a:cubicBezTo>
                    <a:pt x="52" y="25"/>
                    <a:pt x="47" y="29"/>
                    <a:pt x="42" y="29"/>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1" name="Rectangle 88">
            <a:extLst>
              <a:ext uri="{FF2B5EF4-FFF2-40B4-BE49-F238E27FC236}">
                <a16:creationId xmlns:a16="http://schemas.microsoft.com/office/drawing/2014/main" id="{00000000-0008-0000-0200-00000B000000}"/>
              </a:ext>
            </a:extLst>
          </xdr:cNvPr>
          <xdr:cNvSpPr/>
        </xdr:nvSpPr>
        <xdr:spPr>
          <a:xfrm>
            <a:off x="7666213" y="8844254"/>
            <a:ext cx="1786944" cy="5603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baseline="0">
                <a:solidFill>
                  <a:schemeClr val="accent5"/>
                </a:solidFill>
              </a:rPr>
              <a:t>Data projection</a:t>
            </a:r>
            <a:endParaRPr lang="fr-FR" sz="1400" b="1">
              <a:solidFill>
                <a:schemeClr val="accent5"/>
              </a:solidFill>
            </a:endParaRPr>
          </a:p>
        </xdr:txBody>
      </xdr:sp>
    </xdr:grpSp>
    <xdr:clientData/>
  </xdr:twoCellAnchor>
  <xdr:twoCellAnchor>
    <xdr:from>
      <xdr:col>4</xdr:col>
      <xdr:colOff>1223399</xdr:colOff>
      <xdr:row>31</xdr:row>
      <xdr:rowOff>20562</xdr:rowOff>
    </xdr:from>
    <xdr:to>
      <xdr:col>4</xdr:col>
      <xdr:colOff>2291522</xdr:colOff>
      <xdr:row>35</xdr:row>
      <xdr:rowOff>81924</xdr:rowOff>
    </xdr:to>
    <xdr:grpSp>
      <xdr:nvGrpSpPr>
        <xdr:cNvPr id="39" name="Groupe 38">
          <a:hlinkClick xmlns:r="http://schemas.openxmlformats.org/officeDocument/2006/relationships" r:id="rId4"/>
          <a:extLst>
            <a:ext uri="{FF2B5EF4-FFF2-40B4-BE49-F238E27FC236}">
              <a16:creationId xmlns:a16="http://schemas.microsoft.com/office/drawing/2014/main" id="{00000000-0008-0000-0200-000027000000}"/>
            </a:ext>
          </a:extLst>
        </xdr:cNvPr>
        <xdr:cNvGrpSpPr/>
      </xdr:nvGrpSpPr>
      <xdr:grpSpPr>
        <a:xfrm>
          <a:off x="3823724" y="8469237"/>
          <a:ext cx="1068123" cy="928137"/>
          <a:chOff x="3721066" y="8501340"/>
          <a:chExt cx="1068123" cy="936251"/>
        </a:xfrm>
      </xdr:grpSpPr>
      <xdr:grpSp>
        <xdr:nvGrpSpPr>
          <xdr:cNvPr id="18" name="Group 178">
            <a:extLst>
              <a:ext uri="{FF2B5EF4-FFF2-40B4-BE49-F238E27FC236}">
                <a16:creationId xmlns:a16="http://schemas.microsoft.com/office/drawing/2014/main" id="{00000000-0008-0000-0200-000012000000}"/>
              </a:ext>
            </a:extLst>
          </xdr:cNvPr>
          <xdr:cNvGrpSpPr/>
        </xdr:nvGrpSpPr>
        <xdr:grpSpPr>
          <a:xfrm>
            <a:off x="4002769" y="8501340"/>
            <a:ext cx="557633" cy="522015"/>
            <a:chOff x="8201025" y="2936875"/>
            <a:chExt cx="560387" cy="528637"/>
          </a:xfrm>
          <a:solidFill>
            <a:schemeClr val="accent5"/>
          </a:solidFill>
        </xdr:grpSpPr>
        <xdr:sp macro="" textlink="">
          <xdr:nvSpPr>
            <xdr:cNvPr id="19" name="Freeform 87">
              <a:extLst>
                <a:ext uri="{FF2B5EF4-FFF2-40B4-BE49-F238E27FC236}">
                  <a16:creationId xmlns:a16="http://schemas.microsoft.com/office/drawing/2014/main" id="{00000000-0008-0000-0200-000013000000}"/>
                </a:ext>
              </a:extLst>
            </xdr:cNvPr>
            <xdr:cNvSpPr>
              <a:spLocks/>
            </xdr:cNvSpPr>
          </xdr:nvSpPr>
          <xdr:spPr bwMode="auto">
            <a:xfrm>
              <a:off x="8304213" y="3435350"/>
              <a:ext cx="296863" cy="30162"/>
            </a:xfrm>
            <a:custGeom>
              <a:avLst/>
              <a:gdLst>
                <a:gd name="T0" fmla="*/ 170 w 187"/>
                <a:gd name="T1" fmla="*/ 0 h 19"/>
                <a:gd name="T2" fmla="*/ 17 w 187"/>
                <a:gd name="T3" fmla="*/ 0 h 19"/>
                <a:gd name="T4" fmla="*/ 17 w 187"/>
                <a:gd name="T5" fmla="*/ 0 h 19"/>
                <a:gd name="T6" fmla="*/ 11 w 187"/>
                <a:gd name="T7" fmla="*/ 1 h 19"/>
                <a:gd name="T8" fmla="*/ 5 w 187"/>
                <a:gd name="T9" fmla="*/ 3 h 19"/>
                <a:gd name="T10" fmla="*/ 2 w 187"/>
                <a:gd name="T11" fmla="*/ 5 h 19"/>
                <a:gd name="T12" fmla="*/ 1 w 187"/>
                <a:gd name="T13" fmla="*/ 7 h 19"/>
                <a:gd name="T14" fmla="*/ 0 w 187"/>
                <a:gd name="T15" fmla="*/ 8 h 19"/>
                <a:gd name="T16" fmla="*/ 0 w 187"/>
                <a:gd name="T17" fmla="*/ 19 h 19"/>
                <a:gd name="T18" fmla="*/ 187 w 187"/>
                <a:gd name="T19" fmla="*/ 19 h 19"/>
                <a:gd name="T20" fmla="*/ 187 w 187"/>
                <a:gd name="T21" fmla="*/ 8 h 19"/>
                <a:gd name="T22" fmla="*/ 187 w 187"/>
                <a:gd name="T23" fmla="*/ 8 h 19"/>
                <a:gd name="T24" fmla="*/ 186 w 187"/>
                <a:gd name="T25" fmla="*/ 7 h 19"/>
                <a:gd name="T26" fmla="*/ 185 w 187"/>
                <a:gd name="T27" fmla="*/ 5 h 19"/>
                <a:gd name="T28" fmla="*/ 182 w 187"/>
                <a:gd name="T29" fmla="*/ 3 h 19"/>
                <a:gd name="T30" fmla="*/ 177 w 187"/>
                <a:gd name="T31" fmla="*/ 1 h 19"/>
                <a:gd name="T32" fmla="*/ 170 w 187"/>
                <a:gd name="T33" fmla="*/ 0 h 19"/>
                <a:gd name="T34" fmla="*/ 170 w 187"/>
                <a:gd name="T35" fmla="*/ 0 h 1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87" h="19">
                  <a:moveTo>
                    <a:pt x="170" y="0"/>
                  </a:moveTo>
                  <a:lnTo>
                    <a:pt x="17" y="0"/>
                  </a:lnTo>
                  <a:lnTo>
                    <a:pt x="17" y="0"/>
                  </a:lnTo>
                  <a:lnTo>
                    <a:pt x="11" y="1"/>
                  </a:lnTo>
                  <a:lnTo>
                    <a:pt x="5" y="3"/>
                  </a:lnTo>
                  <a:lnTo>
                    <a:pt x="2" y="5"/>
                  </a:lnTo>
                  <a:lnTo>
                    <a:pt x="1" y="7"/>
                  </a:lnTo>
                  <a:lnTo>
                    <a:pt x="0" y="8"/>
                  </a:lnTo>
                  <a:lnTo>
                    <a:pt x="0" y="19"/>
                  </a:lnTo>
                  <a:lnTo>
                    <a:pt x="187" y="19"/>
                  </a:lnTo>
                  <a:lnTo>
                    <a:pt x="187" y="8"/>
                  </a:lnTo>
                  <a:lnTo>
                    <a:pt x="187" y="8"/>
                  </a:lnTo>
                  <a:lnTo>
                    <a:pt x="186" y="7"/>
                  </a:lnTo>
                  <a:lnTo>
                    <a:pt x="185" y="5"/>
                  </a:lnTo>
                  <a:lnTo>
                    <a:pt x="182" y="3"/>
                  </a:lnTo>
                  <a:lnTo>
                    <a:pt x="177" y="1"/>
                  </a:lnTo>
                  <a:lnTo>
                    <a:pt x="170" y="0"/>
                  </a:lnTo>
                  <a:lnTo>
                    <a:pt x="170"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solidFill>
                  <a:srgbClr val="FFC000"/>
                </a:solidFill>
              </a:endParaRPr>
            </a:p>
          </xdr:txBody>
        </xdr:sp>
        <xdr:sp macro="" textlink="">
          <xdr:nvSpPr>
            <xdr:cNvPr id="20" name="Freeform 88">
              <a:extLst>
                <a:ext uri="{FF2B5EF4-FFF2-40B4-BE49-F238E27FC236}">
                  <a16:creationId xmlns:a16="http://schemas.microsoft.com/office/drawing/2014/main" id="{00000000-0008-0000-0200-000014000000}"/>
                </a:ext>
              </a:extLst>
            </xdr:cNvPr>
            <xdr:cNvSpPr>
              <a:spLocks/>
            </xdr:cNvSpPr>
          </xdr:nvSpPr>
          <xdr:spPr bwMode="auto">
            <a:xfrm>
              <a:off x="8201025" y="3019425"/>
              <a:ext cx="503238" cy="409575"/>
            </a:xfrm>
            <a:custGeom>
              <a:avLst/>
              <a:gdLst>
                <a:gd name="T0" fmla="*/ 297 w 317"/>
                <a:gd name="T1" fmla="*/ 49 h 258"/>
                <a:gd name="T2" fmla="*/ 297 w 317"/>
                <a:gd name="T3" fmla="*/ 208 h 258"/>
                <a:gd name="T4" fmla="*/ 20 w 317"/>
                <a:gd name="T5" fmla="*/ 208 h 258"/>
                <a:gd name="T6" fmla="*/ 20 w 317"/>
                <a:gd name="T7" fmla="*/ 20 h 258"/>
                <a:gd name="T8" fmla="*/ 290 w 317"/>
                <a:gd name="T9" fmla="*/ 20 h 258"/>
                <a:gd name="T10" fmla="*/ 301 w 317"/>
                <a:gd name="T11" fmla="*/ 0 h 258"/>
                <a:gd name="T12" fmla="*/ 301 w 317"/>
                <a:gd name="T13" fmla="*/ 0 h 258"/>
                <a:gd name="T14" fmla="*/ 299 w 317"/>
                <a:gd name="T15" fmla="*/ 0 h 258"/>
                <a:gd name="T16" fmla="*/ 18 w 317"/>
                <a:gd name="T17" fmla="*/ 0 h 258"/>
                <a:gd name="T18" fmla="*/ 18 w 317"/>
                <a:gd name="T19" fmla="*/ 0 h 258"/>
                <a:gd name="T20" fmla="*/ 15 w 317"/>
                <a:gd name="T21" fmla="*/ 1 h 258"/>
                <a:gd name="T22" fmla="*/ 12 w 317"/>
                <a:gd name="T23" fmla="*/ 2 h 258"/>
                <a:gd name="T24" fmla="*/ 9 w 317"/>
                <a:gd name="T25" fmla="*/ 3 h 258"/>
                <a:gd name="T26" fmla="*/ 5 w 317"/>
                <a:gd name="T27" fmla="*/ 5 h 258"/>
                <a:gd name="T28" fmla="*/ 3 w 317"/>
                <a:gd name="T29" fmla="*/ 8 h 258"/>
                <a:gd name="T30" fmla="*/ 1 w 317"/>
                <a:gd name="T31" fmla="*/ 12 h 258"/>
                <a:gd name="T32" fmla="*/ 0 w 317"/>
                <a:gd name="T33" fmla="*/ 15 h 258"/>
                <a:gd name="T34" fmla="*/ 0 w 317"/>
                <a:gd name="T35" fmla="*/ 19 h 258"/>
                <a:gd name="T36" fmla="*/ 0 w 317"/>
                <a:gd name="T37" fmla="*/ 211 h 258"/>
                <a:gd name="T38" fmla="*/ 0 w 317"/>
                <a:gd name="T39" fmla="*/ 211 h 258"/>
                <a:gd name="T40" fmla="*/ 0 w 317"/>
                <a:gd name="T41" fmla="*/ 214 h 258"/>
                <a:gd name="T42" fmla="*/ 1 w 317"/>
                <a:gd name="T43" fmla="*/ 218 h 258"/>
                <a:gd name="T44" fmla="*/ 3 w 317"/>
                <a:gd name="T45" fmla="*/ 220 h 258"/>
                <a:gd name="T46" fmla="*/ 5 w 317"/>
                <a:gd name="T47" fmla="*/ 223 h 258"/>
                <a:gd name="T48" fmla="*/ 9 w 317"/>
                <a:gd name="T49" fmla="*/ 225 h 258"/>
                <a:gd name="T50" fmla="*/ 12 w 317"/>
                <a:gd name="T51" fmla="*/ 228 h 258"/>
                <a:gd name="T52" fmla="*/ 15 w 317"/>
                <a:gd name="T53" fmla="*/ 229 h 258"/>
                <a:gd name="T54" fmla="*/ 18 w 317"/>
                <a:gd name="T55" fmla="*/ 229 h 258"/>
                <a:gd name="T56" fmla="*/ 119 w 317"/>
                <a:gd name="T57" fmla="*/ 229 h 258"/>
                <a:gd name="T58" fmla="*/ 119 w 317"/>
                <a:gd name="T59" fmla="*/ 258 h 258"/>
                <a:gd name="T60" fmla="*/ 199 w 317"/>
                <a:gd name="T61" fmla="*/ 258 h 258"/>
                <a:gd name="T62" fmla="*/ 199 w 317"/>
                <a:gd name="T63" fmla="*/ 229 h 258"/>
                <a:gd name="T64" fmla="*/ 299 w 317"/>
                <a:gd name="T65" fmla="*/ 229 h 258"/>
                <a:gd name="T66" fmla="*/ 299 w 317"/>
                <a:gd name="T67" fmla="*/ 229 h 258"/>
                <a:gd name="T68" fmla="*/ 302 w 317"/>
                <a:gd name="T69" fmla="*/ 229 h 258"/>
                <a:gd name="T70" fmla="*/ 307 w 317"/>
                <a:gd name="T71" fmla="*/ 228 h 258"/>
                <a:gd name="T72" fmla="*/ 310 w 317"/>
                <a:gd name="T73" fmla="*/ 225 h 258"/>
                <a:gd name="T74" fmla="*/ 312 w 317"/>
                <a:gd name="T75" fmla="*/ 223 h 258"/>
                <a:gd name="T76" fmla="*/ 314 w 317"/>
                <a:gd name="T77" fmla="*/ 220 h 258"/>
                <a:gd name="T78" fmla="*/ 316 w 317"/>
                <a:gd name="T79" fmla="*/ 218 h 258"/>
                <a:gd name="T80" fmla="*/ 317 w 317"/>
                <a:gd name="T81" fmla="*/ 214 h 258"/>
                <a:gd name="T82" fmla="*/ 317 w 317"/>
                <a:gd name="T83" fmla="*/ 211 h 258"/>
                <a:gd name="T84" fmla="*/ 317 w 317"/>
                <a:gd name="T85" fmla="*/ 19 h 258"/>
                <a:gd name="T86" fmla="*/ 317 w 317"/>
                <a:gd name="T87" fmla="*/ 19 h 258"/>
                <a:gd name="T88" fmla="*/ 317 w 317"/>
                <a:gd name="T89" fmla="*/ 16 h 258"/>
                <a:gd name="T90" fmla="*/ 297 w 317"/>
                <a:gd name="T91" fmla="*/ 49 h 2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317" h="258">
                  <a:moveTo>
                    <a:pt x="297" y="49"/>
                  </a:moveTo>
                  <a:lnTo>
                    <a:pt x="297" y="208"/>
                  </a:lnTo>
                  <a:lnTo>
                    <a:pt x="20" y="208"/>
                  </a:lnTo>
                  <a:lnTo>
                    <a:pt x="20" y="20"/>
                  </a:lnTo>
                  <a:lnTo>
                    <a:pt x="290" y="20"/>
                  </a:lnTo>
                  <a:lnTo>
                    <a:pt x="301" y="0"/>
                  </a:lnTo>
                  <a:lnTo>
                    <a:pt x="301" y="0"/>
                  </a:lnTo>
                  <a:lnTo>
                    <a:pt x="299" y="0"/>
                  </a:lnTo>
                  <a:lnTo>
                    <a:pt x="18" y="0"/>
                  </a:lnTo>
                  <a:lnTo>
                    <a:pt x="18" y="0"/>
                  </a:lnTo>
                  <a:lnTo>
                    <a:pt x="15" y="1"/>
                  </a:lnTo>
                  <a:lnTo>
                    <a:pt x="12" y="2"/>
                  </a:lnTo>
                  <a:lnTo>
                    <a:pt x="9" y="3"/>
                  </a:lnTo>
                  <a:lnTo>
                    <a:pt x="5" y="5"/>
                  </a:lnTo>
                  <a:lnTo>
                    <a:pt x="3" y="8"/>
                  </a:lnTo>
                  <a:lnTo>
                    <a:pt x="1" y="12"/>
                  </a:lnTo>
                  <a:lnTo>
                    <a:pt x="0" y="15"/>
                  </a:lnTo>
                  <a:lnTo>
                    <a:pt x="0" y="19"/>
                  </a:lnTo>
                  <a:lnTo>
                    <a:pt x="0" y="211"/>
                  </a:lnTo>
                  <a:lnTo>
                    <a:pt x="0" y="211"/>
                  </a:lnTo>
                  <a:lnTo>
                    <a:pt x="0" y="214"/>
                  </a:lnTo>
                  <a:lnTo>
                    <a:pt x="1" y="218"/>
                  </a:lnTo>
                  <a:lnTo>
                    <a:pt x="3" y="220"/>
                  </a:lnTo>
                  <a:lnTo>
                    <a:pt x="5" y="223"/>
                  </a:lnTo>
                  <a:lnTo>
                    <a:pt x="9" y="225"/>
                  </a:lnTo>
                  <a:lnTo>
                    <a:pt x="12" y="228"/>
                  </a:lnTo>
                  <a:lnTo>
                    <a:pt x="15" y="229"/>
                  </a:lnTo>
                  <a:lnTo>
                    <a:pt x="18" y="229"/>
                  </a:lnTo>
                  <a:lnTo>
                    <a:pt x="119" y="229"/>
                  </a:lnTo>
                  <a:lnTo>
                    <a:pt x="119" y="258"/>
                  </a:lnTo>
                  <a:lnTo>
                    <a:pt x="199" y="258"/>
                  </a:lnTo>
                  <a:lnTo>
                    <a:pt x="199" y="229"/>
                  </a:lnTo>
                  <a:lnTo>
                    <a:pt x="299" y="229"/>
                  </a:lnTo>
                  <a:lnTo>
                    <a:pt x="299" y="229"/>
                  </a:lnTo>
                  <a:lnTo>
                    <a:pt x="302" y="229"/>
                  </a:lnTo>
                  <a:lnTo>
                    <a:pt x="307" y="228"/>
                  </a:lnTo>
                  <a:lnTo>
                    <a:pt x="310" y="225"/>
                  </a:lnTo>
                  <a:lnTo>
                    <a:pt x="312" y="223"/>
                  </a:lnTo>
                  <a:lnTo>
                    <a:pt x="314" y="220"/>
                  </a:lnTo>
                  <a:lnTo>
                    <a:pt x="316" y="218"/>
                  </a:lnTo>
                  <a:lnTo>
                    <a:pt x="317" y="214"/>
                  </a:lnTo>
                  <a:lnTo>
                    <a:pt x="317" y="211"/>
                  </a:lnTo>
                  <a:lnTo>
                    <a:pt x="317" y="19"/>
                  </a:lnTo>
                  <a:lnTo>
                    <a:pt x="317" y="19"/>
                  </a:lnTo>
                  <a:lnTo>
                    <a:pt x="317" y="16"/>
                  </a:lnTo>
                  <a:lnTo>
                    <a:pt x="297" y="4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solidFill>
                  <a:srgbClr val="FFC000"/>
                </a:solidFill>
              </a:endParaRPr>
            </a:p>
          </xdr:txBody>
        </xdr:sp>
        <xdr:sp macro="" textlink="">
          <xdr:nvSpPr>
            <xdr:cNvPr id="21" name="Freeform 89">
              <a:extLst>
                <a:ext uri="{FF2B5EF4-FFF2-40B4-BE49-F238E27FC236}">
                  <a16:creationId xmlns:a16="http://schemas.microsoft.com/office/drawing/2014/main" id="{00000000-0008-0000-0200-000015000000}"/>
                </a:ext>
              </a:extLst>
            </xdr:cNvPr>
            <xdr:cNvSpPr>
              <a:spLocks/>
            </xdr:cNvSpPr>
          </xdr:nvSpPr>
          <xdr:spPr bwMode="auto">
            <a:xfrm>
              <a:off x="8255000" y="2936875"/>
              <a:ext cx="506412" cy="360362"/>
            </a:xfrm>
            <a:custGeom>
              <a:avLst/>
              <a:gdLst>
                <a:gd name="T0" fmla="*/ 296 w 319"/>
                <a:gd name="T1" fmla="*/ 1 h 227"/>
                <a:gd name="T2" fmla="*/ 286 w 319"/>
                <a:gd name="T3" fmla="*/ 6 h 227"/>
                <a:gd name="T4" fmla="*/ 281 w 319"/>
                <a:gd name="T5" fmla="*/ 16 h 227"/>
                <a:gd name="T6" fmla="*/ 282 w 319"/>
                <a:gd name="T7" fmla="*/ 26 h 227"/>
                <a:gd name="T8" fmla="*/ 230 w 319"/>
                <a:gd name="T9" fmla="*/ 122 h 227"/>
                <a:gd name="T10" fmla="*/ 220 w 319"/>
                <a:gd name="T11" fmla="*/ 121 h 227"/>
                <a:gd name="T12" fmla="*/ 211 w 319"/>
                <a:gd name="T13" fmla="*/ 126 h 227"/>
                <a:gd name="T14" fmla="*/ 205 w 319"/>
                <a:gd name="T15" fmla="*/ 136 h 227"/>
                <a:gd name="T16" fmla="*/ 205 w 319"/>
                <a:gd name="T17" fmla="*/ 145 h 227"/>
                <a:gd name="T18" fmla="*/ 157 w 319"/>
                <a:gd name="T19" fmla="*/ 192 h 227"/>
                <a:gd name="T20" fmla="*/ 147 w 319"/>
                <a:gd name="T21" fmla="*/ 189 h 227"/>
                <a:gd name="T22" fmla="*/ 101 w 319"/>
                <a:gd name="T23" fmla="*/ 136 h 227"/>
                <a:gd name="T24" fmla="*/ 104 w 319"/>
                <a:gd name="T25" fmla="*/ 125 h 227"/>
                <a:gd name="T26" fmla="*/ 101 w 319"/>
                <a:gd name="T27" fmla="*/ 114 h 227"/>
                <a:gd name="T28" fmla="*/ 93 w 319"/>
                <a:gd name="T29" fmla="*/ 107 h 227"/>
                <a:gd name="T30" fmla="*/ 85 w 319"/>
                <a:gd name="T31" fmla="*/ 106 h 227"/>
                <a:gd name="T32" fmla="*/ 75 w 319"/>
                <a:gd name="T33" fmla="*/ 109 h 227"/>
                <a:gd name="T34" fmla="*/ 67 w 319"/>
                <a:gd name="T35" fmla="*/ 118 h 227"/>
                <a:gd name="T36" fmla="*/ 66 w 319"/>
                <a:gd name="T37" fmla="*/ 125 h 227"/>
                <a:gd name="T38" fmla="*/ 24 w 319"/>
                <a:gd name="T39" fmla="*/ 177 h 227"/>
                <a:gd name="T40" fmla="*/ 19 w 319"/>
                <a:gd name="T41" fmla="*/ 176 h 227"/>
                <a:gd name="T42" fmla="*/ 9 w 319"/>
                <a:gd name="T43" fmla="*/ 180 h 227"/>
                <a:gd name="T44" fmla="*/ 1 w 319"/>
                <a:gd name="T45" fmla="*/ 188 h 227"/>
                <a:gd name="T46" fmla="*/ 0 w 319"/>
                <a:gd name="T47" fmla="*/ 196 h 227"/>
                <a:gd name="T48" fmla="*/ 3 w 319"/>
                <a:gd name="T49" fmla="*/ 207 h 227"/>
                <a:gd name="T50" fmla="*/ 12 w 319"/>
                <a:gd name="T51" fmla="*/ 214 h 227"/>
                <a:gd name="T52" fmla="*/ 19 w 319"/>
                <a:gd name="T53" fmla="*/ 215 h 227"/>
                <a:gd name="T54" fmla="*/ 30 w 319"/>
                <a:gd name="T55" fmla="*/ 212 h 227"/>
                <a:gd name="T56" fmla="*/ 37 w 319"/>
                <a:gd name="T57" fmla="*/ 203 h 227"/>
                <a:gd name="T58" fmla="*/ 38 w 319"/>
                <a:gd name="T59" fmla="*/ 196 h 227"/>
                <a:gd name="T60" fmla="*/ 77 w 319"/>
                <a:gd name="T61" fmla="*/ 142 h 227"/>
                <a:gd name="T62" fmla="*/ 85 w 319"/>
                <a:gd name="T63" fmla="*/ 145 h 227"/>
                <a:gd name="T64" fmla="*/ 131 w 319"/>
                <a:gd name="T65" fmla="*/ 198 h 227"/>
                <a:gd name="T66" fmla="*/ 128 w 319"/>
                <a:gd name="T67" fmla="*/ 208 h 227"/>
                <a:gd name="T68" fmla="*/ 129 w 319"/>
                <a:gd name="T69" fmla="*/ 216 h 227"/>
                <a:gd name="T70" fmla="*/ 136 w 319"/>
                <a:gd name="T71" fmla="*/ 224 h 227"/>
                <a:gd name="T72" fmla="*/ 147 w 319"/>
                <a:gd name="T73" fmla="*/ 227 h 227"/>
                <a:gd name="T74" fmla="*/ 154 w 319"/>
                <a:gd name="T75" fmla="*/ 226 h 227"/>
                <a:gd name="T76" fmla="*/ 163 w 319"/>
                <a:gd name="T77" fmla="*/ 220 h 227"/>
                <a:gd name="T78" fmla="*/ 166 w 319"/>
                <a:gd name="T79" fmla="*/ 208 h 227"/>
                <a:gd name="T80" fmla="*/ 165 w 319"/>
                <a:gd name="T81" fmla="*/ 202 h 227"/>
                <a:gd name="T82" fmla="*/ 225 w 319"/>
                <a:gd name="T83" fmla="*/ 159 h 227"/>
                <a:gd name="T84" fmla="*/ 232 w 319"/>
                <a:gd name="T85" fmla="*/ 157 h 227"/>
                <a:gd name="T86" fmla="*/ 241 w 319"/>
                <a:gd name="T87" fmla="*/ 151 h 227"/>
                <a:gd name="T88" fmla="*/ 244 w 319"/>
                <a:gd name="T89" fmla="*/ 140 h 227"/>
                <a:gd name="T90" fmla="*/ 241 w 319"/>
                <a:gd name="T91" fmla="*/ 130 h 227"/>
                <a:gd name="T92" fmla="*/ 300 w 319"/>
                <a:gd name="T93" fmla="*/ 38 h 227"/>
                <a:gd name="T94" fmla="*/ 308 w 319"/>
                <a:gd name="T95" fmla="*/ 37 h 227"/>
                <a:gd name="T96" fmla="*/ 316 w 319"/>
                <a:gd name="T97" fmla="*/ 30 h 227"/>
                <a:gd name="T98" fmla="*/ 319 w 319"/>
                <a:gd name="T99" fmla="*/ 19 h 227"/>
                <a:gd name="T100" fmla="*/ 317 w 319"/>
                <a:gd name="T101" fmla="*/ 12 h 227"/>
                <a:gd name="T102" fmla="*/ 311 w 319"/>
                <a:gd name="T103" fmla="*/ 3 h 227"/>
                <a:gd name="T104" fmla="*/ 300 w 319"/>
                <a:gd name="T105" fmla="*/ 0 h 2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319" h="227">
                  <a:moveTo>
                    <a:pt x="300" y="0"/>
                  </a:moveTo>
                  <a:lnTo>
                    <a:pt x="300" y="0"/>
                  </a:lnTo>
                  <a:lnTo>
                    <a:pt x="296" y="1"/>
                  </a:lnTo>
                  <a:lnTo>
                    <a:pt x="293" y="2"/>
                  </a:lnTo>
                  <a:lnTo>
                    <a:pt x="288" y="3"/>
                  </a:lnTo>
                  <a:lnTo>
                    <a:pt x="286" y="6"/>
                  </a:lnTo>
                  <a:lnTo>
                    <a:pt x="284" y="8"/>
                  </a:lnTo>
                  <a:lnTo>
                    <a:pt x="282" y="12"/>
                  </a:lnTo>
                  <a:lnTo>
                    <a:pt x="281" y="16"/>
                  </a:lnTo>
                  <a:lnTo>
                    <a:pt x="280" y="19"/>
                  </a:lnTo>
                  <a:lnTo>
                    <a:pt x="280" y="19"/>
                  </a:lnTo>
                  <a:lnTo>
                    <a:pt x="282" y="26"/>
                  </a:lnTo>
                  <a:lnTo>
                    <a:pt x="285" y="32"/>
                  </a:lnTo>
                  <a:lnTo>
                    <a:pt x="230" y="122"/>
                  </a:lnTo>
                  <a:lnTo>
                    <a:pt x="230" y="122"/>
                  </a:lnTo>
                  <a:lnTo>
                    <a:pt x="225" y="121"/>
                  </a:lnTo>
                  <a:lnTo>
                    <a:pt x="225" y="121"/>
                  </a:lnTo>
                  <a:lnTo>
                    <a:pt x="220" y="121"/>
                  </a:lnTo>
                  <a:lnTo>
                    <a:pt x="217" y="122"/>
                  </a:lnTo>
                  <a:lnTo>
                    <a:pt x="214" y="124"/>
                  </a:lnTo>
                  <a:lnTo>
                    <a:pt x="211" y="126"/>
                  </a:lnTo>
                  <a:lnTo>
                    <a:pt x="209" y="130"/>
                  </a:lnTo>
                  <a:lnTo>
                    <a:pt x="207" y="133"/>
                  </a:lnTo>
                  <a:lnTo>
                    <a:pt x="205" y="136"/>
                  </a:lnTo>
                  <a:lnTo>
                    <a:pt x="205" y="140"/>
                  </a:lnTo>
                  <a:lnTo>
                    <a:pt x="205" y="140"/>
                  </a:lnTo>
                  <a:lnTo>
                    <a:pt x="205" y="145"/>
                  </a:lnTo>
                  <a:lnTo>
                    <a:pt x="208" y="150"/>
                  </a:lnTo>
                  <a:lnTo>
                    <a:pt x="157" y="192"/>
                  </a:lnTo>
                  <a:lnTo>
                    <a:pt x="157" y="192"/>
                  </a:lnTo>
                  <a:lnTo>
                    <a:pt x="152" y="190"/>
                  </a:lnTo>
                  <a:lnTo>
                    <a:pt x="147" y="189"/>
                  </a:lnTo>
                  <a:lnTo>
                    <a:pt x="147" y="189"/>
                  </a:lnTo>
                  <a:lnTo>
                    <a:pt x="142" y="190"/>
                  </a:lnTo>
                  <a:lnTo>
                    <a:pt x="101" y="136"/>
                  </a:lnTo>
                  <a:lnTo>
                    <a:pt x="101" y="136"/>
                  </a:lnTo>
                  <a:lnTo>
                    <a:pt x="103" y="131"/>
                  </a:lnTo>
                  <a:lnTo>
                    <a:pt x="104" y="125"/>
                  </a:lnTo>
                  <a:lnTo>
                    <a:pt x="104" y="125"/>
                  </a:lnTo>
                  <a:lnTo>
                    <a:pt x="104" y="121"/>
                  </a:lnTo>
                  <a:lnTo>
                    <a:pt x="102" y="118"/>
                  </a:lnTo>
                  <a:lnTo>
                    <a:pt x="101" y="114"/>
                  </a:lnTo>
                  <a:lnTo>
                    <a:pt x="99" y="112"/>
                  </a:lnTo>
                  <a:lnTo>
                    <a:pt x="96" y="109"/>
                  </a:lnTo>
                  <a:lnTo>
                    <a:pt x="93" y="107"/>
                  </a:lnTo>
                  <a:lnTo>
                    <a:pt x="88" y="106"/>
                  </a:lnTo>
                  <a:lnTo>
                    <a:pt x="85" y="106"/>
                  </a:lnTo>
                  <a:lnTo>
                    <a:pt x="85" y="106"/>
                  </a:lnTo>
                  <a:lnTo>
                    <a:pt x="81" y="106"/>
                  </a:lnTo>
                  <a:lnTo>
                    <a:pt x="78" y="107"/>
                  </a:lnTo>
                  <a:lnTo>
                    <a:pt x="75" y="109"/>
                  </a:lnTo>
                  <a:lnTo>
                    <a:pt x="71" y="112"/>
                  </a:lnTo>
                  <a:lnTo>
                    <a:pt x="69" y="114"/>
                  </a:lnTo>
                  <a:lnTo>
                    <a:pt x="67" y="118"/>
                  </a:lnTo>
                  <a:lnTo>
                    <a:pt x="66" y="121"/>
                  </a:lnTo>
                  <a:lnTo>
                    <a:pt x="66" y="125"/>
                  </a:lnTo>
                  <a:lnTo>
                    <a:pt x="66" y="125"/>
                  </a:lnTo>
                  <a:lnTo>
                    <a:pt x="66" y="130"/>
                  </a:lnTo>
                  <a:lnTo>
                    <a:pt x="68" y="133"/>
                  </a:lnTo>
                  <a:lnTo>
                    <a:pt x="24" y="177"/>
                  </a:lnTo>
                  <a:lnTo>
                    <a:pt x="24" y="177"/>
                  </a:lnTo>
                  <a:lnTo>
                    <a:pt x="19" y="176"/>
                  </a:lnTo>
                  <a:lnTo>
                    <a:pt x="19" y="176"/>
                  </a:lnTo>
                  <a:lnTo>
                    <a:pt x="15" y="177"/>
                  </a:lnTo>
                  <a:lnTo>
                    <a:pt x="12" y="179"/>
                  </a:lnTo>
                  <a:lnTo>
                    <a:pt x="9" y="180"/>
                  </a:lnTo>
                  <a:lnTo>
                    <a:pt x="5" y="183"/>
                  </a:lnTo>
                  <a:lnTo>
                    <a:pt x="3" y="185"/>
                  </a:lnTo>
                  <a:lnTo>
                    <a:pt x="1" y="188"/>
                  </a:lnTo>
                  <a:lnTo>
                    <a:pt x="0" y="192"/>
                  </a:lnTo>
                  <a:lnTo>
                    <a:pt x="0" y="196"/>
                  </a:lnTo>
                  <a:lnTo>
                    <a:pt x="0" y="196"/>
                  </a:lnTo>
                  <a:lnTo>
                    <a:pt x="0" y="200"/>
                  </a:lnTo>
                  <a:lnTo>
                    <a:pt x="1" y="203"/>
                  </a:lnTo>
                  <a:lnTo>
                    <a:pt x="3" y="207"/>
                  </a:lnTo>
                  <a:lnTo>
                    <a:pt x="5" y="209"/>
                  </a:lnTo>
                  <a:lnTo>
                    <a:pt x="9" y="212"/>
                  </a:lnTo>
                  <a:lnTo>
                    <a:pt x="12" y="214"/>
                  </a:lnTo>
                  <a:lnTo>
                    <a:pt x="15" y="215"/>
                  </a:lnTo>
                  <a:lnTo>
                    <a:pt x="19" y="215"/>
                  </a:lnTo>
                  <a:lnTo>
                    <a:pt x="19" y="215"/>
                  </a:lnTo>
                  <a:lnTo>
                    <a:pt x="24" y="215"/>
                  </a:lnTo>
                  <a:lnTo>
                    <a:pt x="27" y="214"/>
                  </a:lnTo>
                  <a:lnTo>
                    <a:pt x="30" y="212"/>
                  </a:lnTo>
                  <a:lnTo>
                    <a:pt x="33" y="209"/>
                  </a:lnTo>
                  <a:lnTo>
                    <a:pt x="35" y="207"/>
                  </a:lnTo>
                  <a:lnTo>
                    <a:pt x="37" y="203"/>
                  </a:lnTo>
                  <a:lnTo>
                    <a:pt x="38" y="200"/>
                  </a:lnTo>
                  <a:lnTo>
                    <a:pt x="38" y="196"/>
                  </a:lnTo>
                  <a:lnTo>
                    <a:pt x="38" y="196"/>
                  </a:lnTo>
                  <a:lnTo>
                    <a:pt x="37" y="189"/>
                  </a:lnTo>
                  <a:lnTo>
                    <a:pt x="34" y="184"/>
                  </a:lnTo>
                  <a:lnTo>
                    <a:pt x="77" y="142"/>
                  </a:lnTo>
                  <a:lnTo>
                    <a:pt x="77" y="142"/>
                  </a:lnTo>
                  <a:lnTo>
                    <a:pt x="81" y="143"/>
                  </a:lnTo>
                  <a:lnTo>
                    <a:pt x="85" y="145"/>
                  </a:lnTo>
                  <a:lnTo>
                    <a:pt x="85" y="145"/>
                  </a:lnTo>
                  <a:lnTo>
                    <a:pt x="91" y="143"/>
                  </a:lnTo>
                  <a:lnTo>
                    <a:pt x="131" y="198"/>
                  </a:lnTo>
                  <a:lnTo>
                    <a:pt x="131" y="198"/>
                  </a:lnTo>
                  <a:lnTo>
                    <a:pt x="129" y="203"/>
                  </a:lnTo>
                  <a:lnTo>
                    <a:pt x="128" y="208"/>
                  </a:lnTo>
                  <a:lnTo>
                    <a:pt x="128" y="208"/>
                  </a:lnTo>
                  <a:lnTo>
                    <a:pt x="128" y="213"/>
                  </a:lnTo>
                  <a:lnTo>
                    <a:pt x="129" y="216"/>
                  </a:lnTo>
                  <a:lnTo>
                    <a:pt x="131" y="220"/>
                  </a:lnTo>
                  <a:lnTo>
                    <a:pt x="133" y="222"/>
                  </a:lnTo>
                  <a:lnTo>
                    <a:pt x="136" y="224"/>
                  </a:lnTo>
                  <a:lnTo>
                    <a:pt x="140" y="226"/>
                  </a:lnTo>
                  <a:lnTo>
                    <a:pt x="143" y="227"/>
                  </a:lnTo>
                  <a:lnTo>
                    <a:pt x="147" y="227"/>
                  </a:lnTo>
                  <a:lnTo>
                    <a:pt x="147" y="227"/>
                  </a:lnTo>
                  <a:lnTo>
                    <a:pt x="151" y="227"/>
                  </a:lnTo>
                  <a:lnTo>
                    <a:pt x="154" y="226"/>
                  </a:lnTo>
                  <a:lnTo>
                    <a:pt x="158" y="224"/>
                  </a:lnTo>
                  <a:lnTo>
                    <a:pt x="161" y="222"/>
                  </a:lnTo>
                  <a:lnTo>
                    <a:pt x="163" y="220"/>
                  </a:lnTo>
                  <a:lnTo>
                    <a:pt x="165" y="216"/>
                  </a:lnTo>
                  <a:lnTo>
                    <a:pt x="166" y="213"/>
                  </a:lnTo>
                  <a:lnTo>
                    <a:pt x="166" y="208"/>
                  </a:lnTo>
                  <a:lnTo>
                    <a:pt x="166" y="208"/>
                  </a:lnTo>
                  <a:lnTo>
                    <a:pt x="166" y="205"/>
                  </a:lnTo>
                  <a:lnTo>
                    <a:pt x="165" y="202"/>
                  </a:lnTo>
                  <a:lnTo>
                    <a:pt x="218" y="158"/>
                  </a:lnTo>
                  <a:lnTo>
                    <a:pt x="218" y="158"/>
                  </a:lnTo>
                  <a:lnTo>
                    <a:pt x="225" y="159"/>
                  </a:lnTo>
                  <a:lnTo>
                    <a:pt x="225" y="159"/>
                  </a:lnTo>
                  <a:lnTo>
                    <a:pt x="228" y="158"/>
                  </a:lnTo>
                  <a:lnTo>
                    <a:pt x="232" y="157"/>
                  </a:lnTo>
                  <a:lnTo>
                    <a:pt x="235" y="156"/>
                  </a:lnTo>
                  <a:lnTo>
                    <a:pt x="237" y="153"/>
                  </a:lnTo>
                  <a:lnTo>
                    <a:pt x="241" y="151"/>
                  </a:lnTo>
                  <a:lnTo>
                    <a:pt x="242" y="148"/>
                  </a:lnTo>
                  <a:lnTo>
                    <a:pt x="243" y="143"/>
                  </a:lnTo>
                  <a:lnTo>
                    <a:pt x="244" y="140"/>
                  </a:lnTo>
                  <a:lnTo>
                    <a:pt x="244" y="140"/>
                  </a:lnTo>
                  <a:lnTo>
                    <a:pt x="243" y="135"/>
                  </a:lnTo>
                  <a:lnTo>
                    <a:pt x="241" y="130"/>
                  </a:lnTo>
                  <a:lnTo>
                    <a:pt x="296" y="38"/>
                  </a:lnTo>
                  <a:lnTo>
                    <a:pt x="296" y="38"/>
                  </a:lnTo>
                  <a:lnTo>
                    <a:pt x="300" y="38"/>
                  </a:lnTo>
                  <a:lnTo>
                    <a:pt x="300" y="38"/>
                  </a:lnTo>
                  <a:lnTo>
                    <a:pt x="303" y="38"/>
                  </a:lnTo>
                  <a:lnTo>
                    <a:pt x="308" y="37"/>
                  </a:lnTo>
                  <a:lnTo>
                    <a:pt x="311" y="35"/>
                  </a:lnTo>
                  <a:lnTo>
                    <a:pt x="313" y="33"/>
                  </a:lnTo>
                  <a:lnTo>
                    <a:pt x="316" y="30"/>
                  </a:lnTo>
                  <a:lnTo>
                    <a:pt x="317" y="26"/>
                  </a:lnTo>
                  <a:lnTo>
                    <a:pt x="318" y="23"/>
                  </a:lnTo>
                  <a:lnTo>
                    <a:pt x="319" y="19"/>
                  </a:lnTo>
                  <a:lnTo>
                    <a:pt x="319" y="19"/>
                  </a:lnTo>
                  <a:lnTo>
                    <a:pt x="318" y="16"/>
                  </a:lnTo>
                  <a:lnTo>
                    <a:pt x="317" y="12"/>
                  </a:lnTo>
                  <a:lnTo>
                    <a:pt x="316" y="8"/>
                  </a:lnTo>
                  <a:lnTo>
                    <a:pt x="313" y="6"/>
                  </a:lnTo>
                  <a:lnTo>
                    <a:pt x="311" y="3"/>
                  </a:lnTo>
                  <a:lnTo>
                    <a:pt x="308" y="2"/>
                  </a:lnTo>
                  <a:lnTo>
                    <a:pt x="303" y="1"/>
                  </a:lnTo>
                  <a:lnTo>
                    <a:pt x="300" y="0"/>
                  </a:lnTo>
                  <a:lnTo>
                    <a:pt x="300"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solidFill>
                  <a:srgbClr val="FFC000"/>
                </a:solidFill>
              </a:endParaRPr>
            </a:p>
          </xdr:txBody>
        </xdr:sp>
      </xdr:grpSp>
      <xdr:sp macro="" textlink="">
        <xdr:nvSpPr>
          <xdr:cNvPr id="90" name="Rectangle 89">
            <a:extLst>
              <a:ext uri="{FF2B5EF4-FFF2-40B4-BE49-F238E27FC236}">
                <a16:creationId xmlns:a16="http://schemas.microsoft.com/office/drawing/2014/main" id="{00000000-0008-0000-0200-00005A000000}"/>
              </a:ext>
            </a:extLst>
          </xdr:cNvPr>
          <xdr:cNvSpPr/>
        </xdr:nvSpPr>
        <xdr:spPr>
          <a:xfrm>
            <a:off x="3721066" y="8936661"/>
            <a:ext cx="1068123" cy="500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accent5"/>
                </a:solidFill>
              </a:rPr>
              <a:t>Cockpit</a:t>
            </a:r>
          </a:p>
        </xdr:txBody>
      </xdr:sp>
    </xdr:grpSp>
    <xdr:clientData/>
  </xdr:twoCellAnchor>
  <xdr:twoCellAnchor>
    <xdr:from>
      <xdr:col>3</xdr:col>
      <xdr:colOff>75209</xdr:colOff>
      <xdr:row>21</xdr:row>
      <xdr:rowOff>142717</xdr:rowOff>
    </xdr:from>
    <xdr:to>
      <xdr:col>4</xdr:col>
      <xdr:colOff>213744</xdr:colOff>
      <xdr:row>26</xdr:row>
      <xdr:rowOff>61054</xdr:rowOff>
    </xdr:to>
    <xdr:grpSp>
      <xdr:nvGrpSpPr>
        <xdr:cNvPr id="4" name="Groupe 1">
          <a:hlinkClick xmlns:r="http://schemas.openxmlformats.org/officeDocument/2006/relationships" r:id="rId5"/>
          <a:extLst>
            <a:ext uri="{FF2B5EF4-FFF2-40B4-BE49-F238E27FC236}">
              <a16:creationId xmlns:a16="http://schemas.microsoft.com/office/drawing/2014/main" id="{00000000-0008-0000-0200-000004000000}"/>
            </a:ext>
          </a:extLst>
        </xdr:cNvPr>
        <xdr:cNvGrpSpPr/>
      </xdr:nvGrpSpPr>
      <xdr:grpSpPr>
        <a:xfrm>
          <a:off x="1399184" y="6210142"/>
          <a:ext cx="1414885" cy="1108962"/>
          <a:chOff x="1345209" y="6224606"/>
          <a:chExt cx="1366202" cy="1117781"/>
        </a:xfrm>
      </xdr:grpSpPr>
      <xdr:grpSp>
        <xdr:nvGrpSpPr>
          <xdr:cNvPr id="23" name="Group 146">
            <a:extLst>
              <a:ext uri="{FF2B5EF4-FFF2-40B4-BE49-F238E27FC236}">
                <a16:creationId xmlns:a16="http://schemas.microsoft.com/office/drawing/2014/main" id="{00000000-0008-0000-0200-000017000000}"/>
              </a:ext>
            </a:extLst>
          </xdr:cNvPr>
          <xdr:cNvGrpSpPr/>
        </xdr:nvGrpSpPr>
        <xdr:grpSpPr>
          <a:xfrm>
            <a:off x="1852676" y="6224606"/>
            <a:ext cx="406807" cy="504599"/>
            <a:chOff x="7872413" y="2533650"/>
            <a:chExt cx="404813" cy="542925"/>
          </a:xfrm>
          <a:solidFill>
            <a:schemeClr val="accent4"/>
          </a:solidFill>
        </xdr:grpSpPr>
        <xdr:sp macro="" textlink="">
          <xdr:nvSpPr>
            <xdr:cNvPr id="32" name="Freeform 31">
              <a:extLst>
                <a:ext uri="{FF2B5EF4-FFF2-40B4-BE49-F238E27FC236}">
                  <a16:creationId xmlns:a16="http://schemas.microsoft.com/office/drawing/2014/main" id="{00000000-0008-0000-0200-000020000000}"/>
                </a:ext>
              </a:extLst>
            </xdr:cNvPr>
            <xdr:cNvSpPr>
              <a:spLocks noEditPoints="1"/>
            </xdr:cNvSpPr>
          </xdr:nvSpPr>
          <xdr:spPr bwMode="auto">
            <a:xfrm>
              <a:off x="7872413" y="2533650"/>
              <a:ext cx="338138" cy="542925"/>
            </a:xfrm>
            <a:custGeom>
              <a:avLst/>
              <a:gdLst>
                <a:gd name="T0" fmla="*/ 386 w 424"/>
                <a:gd name="T1" fmla="*/ 588 h 686"/>
                <a:gd name="T2" fmla="*/ 37 w 424"/>
                <a:gd name="T3" fmla="*/ 588 h 686"/>
                <a:gd name="T4" fmla="*/ 37 w 424"/>
                <a:gd name="T5" fmla="*/ 59 h 686"/>
                <a:gd name="T6" fmla="*/ 386 w 424"/>
                <a:gd name="T7" fmla="*/ 59 h 686"/>
                <a:gd name="T8" fmla="*/ 386 w 424"/>
                <a:gd name="T9" fmla="*/ 176 h 686"/>
                <a:gd name="T10" fmla="*/ 424 w 424"/>
                <a:gd name="T11" fmla="*/ 176 h 686"/>
                <a:gd name="T12" fmla="*/ 424 w 424"/>
                <a:gd name="T13" fmla="*/ 49 h 686"/>
                <a:gd name="T14" fmla="*/ 424 w 424"/>
                <a:gd name="T15" fmla="*/ 49 h 686"/>
                <a:gd name="T16" fmla="*/ 423 w 424"/>
                <a:gd name="T17" fmla="*/ 39 h 686"/>
                <a:gd name="T18" fmla="*/ 420 w 424"/>
                <a:gd name="T19" fmla="*/ 30 h 686"/>
                <a:gd name="T20" fmla="*/ 415 w 424"/>
                <a:gd name="T21" fmla="*/ 22 h 686"/>
                <a:gd name="T22" fmla="*/ 410 w 424"/>
                <a:gd name="T23" fmla="*/ 14 h 686"/>
                <a:gd name="T24" fmla="*/ 402 w 424"/>
                <a:gd name="T25" fmla="*/ 9 h 686"/>
                <a:gd name="T26" fmla="*/ 395 w 424"/>
                <a:gd name="T27" fmla="*/ 4 h 686"/>
                <a:gd name="T28" fmla="*/ 386 w 424"/>
                <a:gd name="T29" fmla="*/ 2 h 686"/>
                <a:gd name="T30" fmla="*/ 375 w 424"/>
                <a:gd name="T31" fmla="*/ 0 h 686"/>
                <a:gd name="T32" fmla="*/ 47 w 424"/>
                <a:gd name="T33" fmla="*/ 0 h 686"/>
                <a:gd name="T34" fmla="*/ 47 w 424"/>
                <a:gd name="T35" fmla="*/ 0 h 686"/>
                <a:gd name="T36" fmla="*/ 37 w 424"/>
                <a:gd name="T37" fmla="*/ 2 h 686"/>
                <a:gd name="T38" fmla="*/ 28 w 424"/>
                <a:gd name="T39" fmla="*/ 4 h 686"/>
                <a:gd name="T40" fmla="*/ 20 w 424"/>
                <a:gd name="T41" fmla="*/ 9 h 686"/>
                <a:gd name="T42" fmla="*/ 14 w 424"/>
                <a:gd name="T43" fmla="*/ 14 h 686"/>
                <a:gd name="T44" fmla="*/ 8 w 424"/>
                <a:gd name="T45" fmla="*/ 22 h 686"/>
                <a:gd name="T46" fmla="*/ 2 w 424"/>
                <a:gd name="T47" fmla="*/ 30 h 686"/>
                <a:gd name="T48" fmla="*/ 0 w 424"/>
                <a:gd name="T49" fmla="*/ 39 h 686"/>
                <a:gd name="T50" fmla="*/ 0 w 424"/>
                <a:gd name="T51" fmla="*/ 49 h 686"/>
                <a:gd name="T52" fmla="*/ 0 w 424"/>
                <a:gd name="T53" fmla="*/ 638 h 686"/>
                <a:gd name="T54" fmla="*/ 0 w 424"/>
                <a:gd name="T55" fmla="*/ 638 h 686"/>
                <a:gd name="T56" fmla="*/ 0 w 424"/>
                <a:gd name="T57" fmla="*/ 647 h 686"/>
                <a:gd name="T58" fmla="*/ 2 w 424"/>
                <a:gd name="T59" fmla="*/ 656 h 686"/>
                <a:gd name="T60" fmla="*/ 8 w 424"/>
                <a:gd name="T61" fmla="*/ 665 h 686"/>
                <a:gd name="T62" fmla="*/ 14 w 424"/>
                <a:gd name="T63" fmla="*/ 671 h 686"/>
                <a:gd name="T64" fmla="*/ 20 w 424"/>
                <a:gd name="T65" fmla="*/ 678 h 686"/>
                <a:gd name="T66" fmla="*/ 28 w 424"/>
                <a:gd name="T67" fmla="*/ 682 h 686"/>
                <a:gd name="T68" fmla="*/ 37 w 424"/>
                <a:gd name="T69" fmla="*/ 684 h 686"/>
                <a:gd name="T70" fmla="*/ 47 w 424"/>
                <a:gd name="T71" fmla="*/ 686 h 686"/>
                <a:gd name="T72" fmla="*/ 375 w 424"/>
                <a:gd name="T73" fmla="*/ 686 h 686"/>
                <a:gd name="T74" fmla="*/ 375 w 424"/>
                <a:gd name="T75" fmla="*/ 686 h 686"/>
                <a:gd name="T76" fmla="*/ 386 w 424"/>
                <a:gd name="T77" fmla="*/ 684 h 686"/>
                <a:gd name="T78" fmla="*/ 395 w 424"/>
                <a:gd name="T79" fmla="*/ 682 h 686"/>
                <a:gd name="T80" fmla="*/ 402 w 424"/>
                <a:gd name="T81" fmla="*/ 678 h 686"/>
                <a:gd name="T82" fmla="*/ 410 w 424"/>
                <a:gd name="T83" fmla="*/ 671 h 686"/>
                <a:gd name="T84" fmla="*/ 415 w 424"/>
                <a:gd name="T85" fmla="*/ 665 h 686"/>
                <a:gd name="T86" fmla="*/ 420 w 424"/>
                <a:gd name="T87" fmla="*/ 656 h 686"/>
                <a:gd name="T88" fmla="*/ 423 w 424"/>
                <a:gd name="T89" fmla="*/ 647 h 686"/>
                <a:gd name="T90" fmla="*/ 424 w 424"/>
                <a:gd name="T91" fmla="*/ 638 h 686"/>
                <a:gd name="T92" fmla="*/ 424 w 424"/>
                <a:gd name="T93" fmla="*/ 458 h 686"/>
                <a:gd name="T94" fmla="*/ 386 w 424"/>
                <a:gd name="T95" fmla="*/ 458 h 686"/>
                <a:gd name="T96" fmla="*/ 386 w 424"/>
                <a:gd name="T97" fmla="*/ 588 h 686"/>
                <a:gd name="T98" fmla="*/ 296 w 424"/>
                <a:gd name="T99" fmla="*/ 650 h 686"/>
                <a:gd name="T100" fmla="*/ 127 w 424"/>
                <a:gd name="T101" fmla="*/ 650 h 686"/>
                <a:gd name="T102" fmla="*/ 127 w 424"/>
                <a:gd name="T103" fmla="*/ 624 h 686"/>
                <a:gd name="T104" fmla="*/ 296 w 424"/>
                <a:gd name="T105" fmla="*/ 624 h 686"/>
                <a:gd name="T106" fmla="*/ 296 w 424"/>
                <a:gd name="T107" fmla="*/ 650 h 6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424" h="686">
                  <a:moveTo>
                    <a:pt x="386" y="588"/>
                  </a:moveTo>
                  <a:lnTo>
                    <a:pt x="37" y="588"/>
                  </a:lnTo>
                  <a:lnTo>
                    <a:pt x="37" y="59"/>
                  </a:lnTo>
                  <a:lnTo>
                    <a:pt x="386" y="59"/>
                  </a:lnTo>
                  <a:lnTo>
                    <a:pt x="386" y="176"/>
                  </a:lnTo>
                  <a:lnTo>
                    <a:pt x="424" y="176"/>
                  </a:lnTo>
                  <a:lnTo>
                    <a:pt x="424" y="49"/>
                  </a:lnTo>
                  <a:lnTo>
                    <a:pt x="424" y="49"/>
                  </a:lnTo>
                  <a:lnTo>
                    <a:pt x="423" y="39"/>
                  </a:lnTo>
                  <a:lnTo>
                    <a:pt x="420" y="30"/>
                  </a:lnTo>
                  <a:lnTo>
                    <a:pt x="415" y="22"/>
                  </a:lnTo>
                  <a:lnTo>
                    <a:pt x="410" y="14"/>
                  </a:lnTo>
                  <a:lnTo>
                    <a:pt x="402" y="9"/>
                  </a:lnTo>
                  <a:lnTo>
                    <a:pt x="395" y="4"/>
                  </a:lnTo>
                  <a:lnTo>
                    <a:pt x="386" y="2"/>
                  </a:lnTo>
                  <a:lnTo>
                    <a:pt x="375" y="0"/>
                  </a:lnTo>
                  <a:lnTo>
                    <a:pt x="47" y="0"/>
                  </a:lnTo>
                  <a:lnTo>
                    <a:pt x="47" y="0"/>
                  </a:lnTo>
                  <a:lnTo>
                    <a:pt x="37" y="2"/>
                  </a:lnTo>
                  <a:lnTo>
                    <a:pt x="28" y="4"/>
                  </a:lnTo>
                  <a:lnTo>
                    <a:pt x="20" y="9"/>
                  </a:lnTo>
                  <a:lnTo>
                    <a:pt x="14" y="14"/>
                  </a:lnTo>
                  <a:lnTo>
                    <a:pt x="8" y="22"/>
                  </a:lnTo>
                  <a:lnTo>
                    <a:pt x="2" y="30"/>
                  </a:lnTo>
                  <a:lnTo>
                    <a:pt x="0" y="39"/>
                  </a:lnTo>
                  <a:lnTo>
                    <a:pt x="0" y="49"/>
                  </a:lnTo>
                  <a:lnTo>
                    <a:pt x="0" y="638"/>
                  </a:lnTo>
                  <a:lnTo>
                    <a:pt x="0" y="638"/>
                  </a:lnTo>
                  <a:lnTo>
                    <a:pt x="0" y="647"/>
                  </a:lnTo>
                  <a:lnTo>
                    <a:pt x="2" y="656"/>
                  </a:lnTo>
                  <a:lnTo>
                    <a:pt x="8" y="665"/>
                  </a:lnTo>
                  <a:lnTo>
                    <a:pt x="14" y="671"/>
                  </a:lnTo>
                  <a:lnTo>
                    <a:pt x="20" y="678"/>
                  </a:lnTo>
                  <a:lnTo>
                    <a:pt x="28" y="682"/>
                  </a:lnTo>
                  <a:lnTo>
                    <a:pt x="37" y="684"/>
                  </a:lnTo>
                  <a:lnTo>
                    <a:pt x="47" y="686"/>
                  </a:lnTo>
                  <a:lnTo>
                    <a:pt x="375" y="686"/>
                  </a:lnTo>
                  <a:lnTo>
                    <a:pt x="375" y="686"/>
                  </a:lnTo>
                  <a:lnTo>
                    <a:pt x="386" y="684"/>
                  </a:lnTo>
                  <a:lnTo>
                    <a:pt x="395" y="682"/>
                  </a:lnTo>
                  <a:lnTo>
                    <a:pt x="402" y="678"/>
                  </a:lnTo>
                  <a:lnTo>
                    <a:pt x="410" y="671"/>
                  </a:lnTo>
                  <a:lnTo>
                    <a:pt x="415" y="665"/>
                  </a:lnTo>
                  <a:lnTo>
                    <a:pt x="420" y="656"/>
                  </a:lnTo>
                  <a:lnTo>
                    <a:pt x="423" y="647"/>
                  </a:lnTo>
                  <a:lnTo>
                    <a:pt x="424" y="638"/>
                  </a:lnTo>
                  <a:lnTo>
                    <a:pt x="424" y="458"/>
                  </a:lnTo>
                  <a:lnTo>
                    <a:pt x="386" y="458"/>
                  </a:lnTo>
                  <a:lnTo>
                    <a:pt x="386" y="588"/>
                  </a:lnTo>
                  <a:close/>
                  <a:moveTo>
                    <a:pt x="296" y="650"/>
                  </a:moveTo>
                  <a:lnTo>
                    <a:pt x="127" y="650"/>
                  </a:lnTo>
                  <a:lnTo>
                    <a:pt x="127" y="624"/>
                  </a:lnTo>
                  <a:lnTo>
                    <a:pt x="296" y="624"/>
                  </a:lnTo>
                  <a:lnTo>
                    <a:pt x="296" y="65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p>
          </xdr:txBody>
        </xdr:sp>
        <xdr:sp macro="" textlink="">
          <xdr:nvSpPr>
            <xdr:cNvPr id="33" name="Freeform 32">
              <a:extLst>
                <a:ext uri="{FF2B5EF4-FFF2-40B4-BE49-F238E27FC236}">
                  <a16:creationId xmlns:a16="http://schemas.microsoft.com/office/drawing/2014/main" id="{00000000-0008-0000-0200-000021000000}"/>
                </a:ext>
              </a:extLst>
            </xdr:cNvPr>
            <xdr:cNvSpPr>
              <a:spLocks/>
            </xdr:cNvSpPr>
          </xdr:nvSpPr>
          <xdr:spPr bwMode="auto">
            <a:xfrm>
              <a:off x="8081963" y="2722563"/>
              <a:ext cx="127000" cy="127000"/>
            </a:xfrm>
            <a:custGeom>
              <a:avLst/>
              <a:gdLst>
                <a:gd name="T0" fmla="*/ 159 w 159"/>
                <a:gd name="T1" fmla="*/ 28 h 161"/>
                <a:gd name="T2" fmla="*/ 132 w 159"/>
                <a:gd name="T3" fmla="*/ 0 h 161"/>
                <a:gd name="T4" fmla="*/ 0 w 159"/>
                <a:gd name="T5" fmla="*/ 134 h 161"/>
                <a:gd name="T6" fmla="*/ 27 w 159"/>
                <a:gd name="T7" fmla="*/ 161 h 161"/>
                <a:gd name="T8" fmla="*/ 159 w 159"/>
                <a:gd name="T9" fmla="*/ 28 h 161"/>
              </a:gdLst>
              <a:ahLst/>
              <a:cxnLst>
                <a:cxn ang="0">
                  <a:pos x="T0" y="T1"/>
                </a:cxn>
                <a:cxn ang="0">
                  <a:pos x="T2" y="T3"/>
                </a:cxn>
                <a:cxn ang="0">
                  <a:pos x="T4" y="T5"/>
                </a:cxn>
                <a:cxn ang="0">
                  <a:pos x="T6" y="T7"/>
                </a:cxn>
                <a:cxn ang="0">
                  <a:pos x="T8" y="T9"/>
                </a:cxn>
              </a:cxnLst>
              <a:rect l="0" t="0" r="r" b="b"/>
              <a:pathLst>
                <a:path w="159" h="161">
                  <a:moveTo>
                    <a:pt x="159" y="28"/>
                  </a:moveTo>
                  <a:lnTo>
                    <a:pt x="132" y="0"/>
                  </a:lnTo>
                  <a:lnTo>
                    <a:pt x="0" y="134"/>
                  </a:lnTo>
                  <a:lnTo>
                    <a:pt x="27" y="161"/>
                  </a:lnTo>
                  <a:lnTo>
                    <a:pt x="159" y="2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p>
          </xdr:txBody>
        </xdr:sp>
        <xdr:sp macro="" textlink="">
          <xdr:nvSpPr>
            <xdr:cNvPr id="34" name="Freeform 33">
              <a:extLst>
                <a:ext uri="{FF2B5EF4-FFF2-40B4-BE49-F238E27FC236}">
                  <a16:creationId xmlns:a16="http://schemas.microsoft.com/office/drawing/2014/main" id="{00000000-0008-0000-0200-000022000000}"/>
                </a:ext>
              </a:extLst>
            </xdr:cNvPr>
            <xdr:cNvSpPr>
              <a:spLocks/>
            </xdr:cNvSpPr>
          </xdr:nvSpPr>
          <xdr:spPr bwMode="auto">
            <a:xfrm>
              <a:off x="8118476" y="2759075"/>
              <a:ext cx="127000" cy="125412"/>
            </a:xfrm>
            <a:custGeom>
              <a:avLst/>
              <a:gdLst>
                <a:gd name="T0" fmla="*/ 160 w 160"/>
                <a:gd name="T1" fmla="*/ 27 h 160"/>
                <a:gd name="T2" fmla="*/ 132 w 160"/>
                <a:gd name="T3" fmla="*/ 0 h 160"/>
                <a:gd name="T4" fmla="*/ 0 w 160"/>
                <a:gd name="T5" fmla="*/ 133 h 160"/>
                <a:gd name="T6" fmla="*/ 27 w 160"/>
                <a:gd name="T7" fmla="*/ 160 h 160"/>
                <a:gd name="T8" fmla="*/ 160 w 160"/>
                <a:gd name="T9" fmla="*/ 27 h 160"/>
              </a:gdLst>
              <a:ahLst/>
              <a:cxnLst>
                <a:cxn ang="0">
                  <a:pos x="T0" y="T1"/>
                </a:cxn>
                <a:cxn ang="0">
                  <a:pos x="T2" y="T3"/>
                </a:cxn>
                <a:cxn ang="0">
                  <a:pos x="T4" y="T5"/>
                </a:cxn>
                <a:cxn ang="0">
                  <a:pos x="T6" y="T7"/>
                </a:cxn>
                <a:cxn ang="0">
                  <a:pos x="T8" y="T9"/>
                </a:cxn>
              </a:cxnLst>
              <a:rect l="0" t="0" r="r" b="b"/>
              <a:pathLst>
                <a:path w="160" h="160">
                  <a:moveTo>
                    <a:pt x="160" y="27"/>
                  </a:moveTo>
                  <a:lnTo>
                    <a:pt x="132" y="0"/>
                  </a:lnTo>
                  <a:lnTo>
                    <a:pt x="0" y="133"/>
                  </a:lnTo>
                  <a:lnTo>
                    <a:pt x="27" y="160"/>
                  </a:lnTo>
                  <a:lnTo>
                    <a:pt x="160" y="27"/>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p>
          </xdr:txBody>
        </xdr:sp>
        <xdr:sp macro="" textlink="">
          <xdr:nvSpPr>
            <xdr:cNvPr id="35" name="Freeform 34">
              <a:extLst>
                <a:ext uri="{FF2B5EF4-FFF2-40B4-BE49-F238E27FC236}">
                  <a16:creationId xmlns:a16="http://schemas.microsoft.com/office/drawing/2014/main" id="{00000000-0008-0000-0200-000023000000}"/>
                </a:ext>
              </a:extLst>
            </xdr:cNvPr>
            <xdr:cNvSpPr>
              <a:spLocks/>
            </xdr:cNvSpPr>
          </xdr:nvSpPr>
          <xdr:spPr bwMode="auto">
            <a:xfrm>
              <a:off x="8191501" y="2708275"/>
              <a:ext cx="68263" cy="68262"/>
            </a:xfrm>
            <a:custGeom>
              <a:avLst/>
              <a:gdLst>
                <a:gd name="T0" fmla="*/ 86 w 86"/>
                <a:gd name="T1" fmla="*/ 73 h 86"/>
                <a:gd name="T2" fmla="*/ 13 w 86"/>
                <a:gd name="T3" fmla="*/ 0 h 86"/>
                <a:gd name="T4" fmla="*/ 0 w 86"/>
                <a:gd name="T5" fmla="*/ 13 h 86"/>
                <a:gd name="T6" fmla="*/ 73 w 86"/>
                <a:gd name="T7" fmla="*/ 86 h 86"/>
                <a:gd name="T8" fmla="*/ 86 w 86"/>
                <a:gd name="T9" fmla="*/ 73 h 86"/>
              </a:gdLst>
              <a:ahLst/>
              <a:cxnLst>
                <a:cxn ang="0">
                  <a:pos x="T0" y="T1"/>
                </a:cxn>
                <a:cxn ang="0">
                  <a:pos x="T2" y="T3"/>
                </a:cxn>
                <a:cxn ang="0">
                  <a:pos x="T4" y="T5"/>
                </a:cxn>
                <a:cxn ang="0">
                  <a:pos x="T6" y="T7"/>
                </a:cxn>
                <a:cxn ang="0">
                  <a:pos x="T8" y="T9"/>
                </a:cxn>
              </a:cxnLst>
              <a:rect l="0" t="0" r="r" b="b"/>
              <a:pathLst>
                <a:path w="86" h="86">
                  <a:moveTo>
                    <a:pt x="86" y="73"/>
                  </a:moveTo>
                  <a:lnTo>
                    <a:pt x="13" y="0"/>
                  </a:lnTo>
                  <a:lnTo>
                    <a:pt x="0" y="13"/>
                  </a:lnTo>
                  <a:lnTo>
                    <a:pt x="73" y="86"/>
                  </a:lnTo>
                  <a:lnTo>
                    <a:pt x="86" y="7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p>
          </xdr:txBody>
        </xdr:sp>
        <xdr:sp macro="" textlink="">
          <xdr:nvSpPr>
            <xdr:cNvPr id="36" name="Freeform 35">
              <a:extLst>
                <a:ext uri="{FF2B5EF4-FFF2-40B4-BE49-F238E27FC236}">
                  <a16:creationId xmlns:a16="http://schemas.microsoft.com/office/drawing/2014/main" id="{00000000-0008-0000-0200-000024000000}"/>
                </a:ext>
              </a:extLst>
            </xdr:cNvPr>
            <xdr:cNvSpPr>
              <a:spLocks/>
            </xdr:cNvSpPr>
          </xdr:nvSpPr>
          <xdr:spPr bwMode="auto">
            <a:xfrm>
              <a:off x="8205788" y="2690813"/>
              <a:ext cx="71438" cy="71437"/>
            </a:xfrm>
            <a:custGeom>
              <a:avLst/>
              <a:gdLst>
                <a:gd name="T0" fmla="*/ 84 w 90"/>
                <a:gd name="T1" fmla="*/ 52 h 90"/>
                <a:gd name="T2" fmla="*/ 40 w 90"/>
                <a:gd name="T3" fmla="*/ 7 h 90"/>
                <a:gd name="T4" fmla="*/ 40 w 90"/>
                <a:gd name="T5" fmla="*/ 7 h 90"/>
                <a:gd name="T6" fmla="*/ 32 w 90"/>
                <a:gd name="T7" fmla="*/ 3 h 90"/>
                <a:gd name="T8" fmla="*/ 26 w 90"/>
                <a:gd name="T9" fmla="*/ 0 h 90"/>
                <a:gd name="T10" fmla="*/ 18 w 90"/>
                <a:gd name="T11" fmla="*/ 2 h 90"/>
                <a:gd name="T12" fmla="*/ 16 w 90"/>
                <a:gd name="T13" fmla="*/ 3 h 90"/>
                <a:gd name="T14" fmla="*/ 13 w 90"/>
                <a:gd name="T15" fmla="*/ 5 h 90"/>
                <a:gd name="T16" fmla="*/ 0 w 90"/>
                <a:gd name="T17" fmla="*/ 17 h 90"/>
                <a:gd name="T18" fmla="*/ 73 w 90"/>
                <a:gd name="T19" fmla="*/ 90 h 90"/>
                <a:gd name="T20" fmla="*/ 73 w 90"/>
                <a:gd name="T21" fmla="*/ 90 h 90"/>
                <a:gd name="T22" fmla="*/ 85 w 90"/>
                <a:gd name="T23" fmla="*/ 77 h 90"/>
                <a:gd name="T24" fmla="*/ 85 w 90"/>
                <a:gd name="T25" fmla="*/ 77 h 90"/>
                <a:gd name="T26" fmla="*/ 88 w 90"/>
                <a:gd name="T27" fmla="*/ 75 h 90"/>
                <a:gd name="T28" fmla="*/ 89 w 90"/>
                <a:gd name="T29" fmla="*/ 72 h 90"/>
                <a:gd name="T30" fmla="*/ 90 w 90"/>
                <a:gd name="T31" fmla="*/ 65 h 90"/>
                <a:gd name="T32" fmla="*/ 88 w 90"/>
                <a:gd name="T33" fmla="*/ 58 h 90"/>
                <a:gd name="T34" fmla="*/ 84 w 90"/>
                <a:gd name="T35" fmla="*/ 52 h 90"/>
                <a:gd name="T36" fmla="*/ 84 w 90"/>
                <a:gd name="T37" fmla="*/ 52 h 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90" h="90">
                  <a:moveTo>
                    <a:pt x="84" y="52"/>
                  </a:moveTo>
                  <a:lnTo>
                    <a:pt x="40" y="7"/>
                  </a:lnTo>
                  <a:lnTo>
                    <a:pt x="40" y="7"/>
                  </a:lnTo>
                  <a:lnTo>
                    <a:pt x="32" y="3"/>
                  </a:lnTo>
                  <a:lnTo>
                    <a:pt x="26" y="0"/>
                  </a:lnTo>
                  <a:lnTo>
                    <a:pt x="18" y="2"/>
                  </a:lnTo>
                  <a:lnTo>
                    <a:pt x="16" y="3"/>
                  </a:lnTo>
                  <a:lnTo>
                    <a:pt x="13" y="5"/>
                  </a:lnTo>
                  <a:lnTo>
                    <a:pt x="0" y="17"/>
                  </a:lnTo>
                  <a:lnTo>
                    <a:pt x="73" y="90"/>
                  </a:lnTo>
                  <a:lnTo>
                    <a:pt x="73" y="90"/>
                  </a:lnTo>
                  <a:lnTo>
                    <a:pt x="85" y="77"/>
                  </a:lnTo>
                  <a:lnTo>
                    <a:pt x="85" y="77"/>
                  </a:lnTo>
                  <a:lnTo>
                    <a:pt x="88" y="75"/>
                  </a:lnTo>
                  <a:lnTo>
                    <a:pt x="89" y="72"/>
                  </a:lnTo>
                  <a:lnTo>
                    <a:pt x="90" y="65"/>
                  </a:lnTo>
                  <a:lnTo>
                    <a:pt x="88" y="58"/>
                  </a:lnTo>
                  <a:lnTo>
                    <a:pt x="84" y="52"/>
                  </a:lnTo>
                  <a:lnTo>
                    <a:pt x="84" y="5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p>
          </xdr:txBody>
        </xdr:sp>
        <xdr:sp macro="" textlink="">
          <xdr:nvSpPr>
            <xdr:cNvPr id="37" name="Freeform 36">
              <a:extLst>
                <a:ext uri="{FF2B5EF4-FFF2-40B4-BE49-F238E27FC236}">
                  <a16:creationId xmlns:a16="http://schemas.microsoft.com/office/drawing/2014/main" id="{00000000-0008-0000-0200-000025000000}"/>
                </a:ext>
              </a:extLst>
            </xdr:cNvPr>
            <xdr:cNvSpPr>
              <a:spLocks noEditPoints="1"/>
            </xdr:cNvSpPr>
          </xdr:nvSpPr>
          <xdr:spPr bwMode="auto">
            <a:xfrm>
              <a:off x="8067676" y="2833688"/>
              <a:ext cx="66675" cy="66675"/>
            </a:xfrm>
            <a:custGeom>
              <a:avLst/>
              <a:gdLst>
                <a:gd name="T0" fmla="*/ 12 w 84"/>
                <a:gd name="T1" fmla="*/ 0 h 85"/>
                <a:gd name="T2" fmla="*/ 0 w 84"/>
                <a:gd name="T3" fmla="*/ 74 h 85"/>
                <a:gd name="T4" fmla="*/ 7 w 84"/>
                <a:gd name="T5" fmla="*/ 85 h 85"/>
                <a:gd name="T6" fmla="*/ 84 w 84"/>
                <a:gd name="T7" fmla="*/ 72 h 85"/>
                <a:gd name="T8" fmla="*/ 12 w 84"/>
                <a:gd name="T9" fmla="*/ 0 h 85"/>
                <a:gd name="T10" fmla="*/ 13 w 84"/>
                <a:gd name="T11" fmla="*/ 52 h 85"/>
                <a:gd name="T12" fmla="*/ 19 w 84"/>
                <a:gd name="T13" fmla="*/ 21 h 85"/>
                <a:gd name="T14" fmla="*/ 64 w 84"/>
                <a:gd name="T15" fmla="*/ 66 h 85"/>
                <a:gd name="T16" fmla="*/ 33 w 84"/>
                <a:gd name="T17" fmla="*/ 71 h 85"/>
                <a:gd name="T18" fmla="*/ 13 w 84"/>
                <a:gd name="T19" fmla="*/ 52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84" h="85">
                  <a:moveTo>
                    <a:pt x="12" y="0"/>
                  </a:moveTo>
                  <a:lnTo>
                    <a:pt x="0" y="74"/>
                  </a:lnTo>
                  <a:lnTo>
                    <a:pt x="7" y="85"/>
                  </a:lnTo>
                  <a:lnTo>
                    <a:pt x="84" y="72"/>
                  </a:lnTo>
                  <a:lnTo>
                    <a:pt x="12" y="0"/>
                  </a:lnTo>
                  <a:close/>
                  <a:moveTo>
                    <a:pt x="13" y="52"/>
                  </a:moveTo>
                  <a:lnTo>
                    <a:pt x="19" y="21"/>
                  </a:lnTo>
                  <a:lnTo>
                    <a:pt x="64" y="66"/>
                  </a:lnTo>
                  <a:lnTo>
                    <a:pt x="33" y="71"/>
                  </a:lnTo>
                  <a:lnTo>
                    <a:pt x="13" y="5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p>
          </xdr:txBody>
        </xdr:sp>
      </xdr:grpSp>
      <xdr:sp macro="" textlink="">
        <xdr:nvSpPr>
          <xdr:cNvPr id="93" name="Rectangle 92">
            <a:extLst>
              <a:ext uri="{FF2B5EF4-FFF2-40B4-BE49-F238E27FC236}">
                <a16:creationId xmlns:a16="http://schemas.microsoft.com/office/drawing/2014/main" id="{00000000-0008-0000-0200-00005D000000}"/>
              </a:ext>
            </a:extLst>
          </xdr:cNvPr>
          <xdr:cNvSpPr/>
        </xdr:nvSpPr>
        <xdr:spPr>
          <a:xfrm>
            <a:off x="1345209" y="6782585"/>
            <a:ext cx="1366202" cy="55980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accent4"/>
                </a:solidFill>
              </a:rPr>
              <a:t>Base</a:t>
            </a:r>
            <a:r>
              <a:rPr lang="fr-FR" sz="1400" b="1" baseline="0">
                <a:solidFill>
                  <a:schemeClr val="accent4"/>
                </a:solidFill>
              </a:rPr>
              <a:t> a</a:t>
            </a:r>
            <a:r>
              <a:rPr lang="fr-FR" sz="1400" b="1">
                <a:solidFill>
                  <a:schemeClr val="accent4"/>
                </a:solidFill>
              </a:rPr>
              <a:t>sumptions</a:t>
            </a:r>
          </a:p>
        </xdr:txBody>
      </xdr:sp>
    </xdr:grpSp>
    <xdr:clientData/>
  </xdr:twoCellAnchor>
  <xdr:twoCellAnchor>
    <xdr:from>
      <xdr:col>4</xdr:col>
      <xdr:colOff>1505001</xdr:colOff>
      <xdr:row>20</xdr:row>
      <xdr:rowOff>91373</xdr:rowOff>
    </xdr:from>
    <xdr:to>
      <xdr:col>5</xdr:col>
      <xdr:colOff>402951</xdr:colOff>
      <xdr:row>23</xdr:row>
      <xdr:rowOff>163391</xdr:rowOff>
    </xdr:to>
    <xdr:grpSp>
      <xdr:nvGrpSpPr>
        <xdr:cNvPr id="15" name="Groupe 14">
          <a:hlinkClick xmlns:r="http://schemas.openxmlformats.org/officeDocument/2006/relationships" r:id="rId6"/>
          <a:extLst>
            <a:ext uri="{FF2B5EF4-FFF2-40B4-BE49-F238E27FC236}">
              <a16:creationId xmlns:a16="http://schemas.microsoft.com/office/drawing/2014/main" id="{00000000-0008-0000-0200-00000F000000}"/>
            </a:ext>
          </a:extLst>
        </xdr:cNvPr>
        <xdr:cNvGrpSpPr/>
      </xdr:nvGrpSpPr>
      <xdr:grpSpPr>
        <a:xfrm>
          <a:off x="4105326" y="5968298"/>
          <a:ext cx="1526850" cy="738768"/>
          <a:chOff x="4002668" y="5975706"/>
          <a:chExt cx="1437950" cy="749352"/>
        </a:xfrm>
      </xdr:grpSpPr>
      <xdr:sp macro="" textlink="">
        <xdr:nvSpPr>
          <xdr:cNvPr id="88" name="Rectangle 87">
            <a:extLst>
              <a:ext uri="{FF2B5EF4-FFF2-40B4-BE49-F238E27FC236}">
                <a16:creationId xmlns:a16="http://schemas.microsoft.com/office/drawing/2014/main" id="{00000000-0008-0000-0200-000058000000}"/>
              </a:ext>
            </a:extLst>
          </xdr:cNvPr>
          <xdr:cNvSpPr/>
        </xdr:nvSpPr>
        <xdr:spPr>
          <a:xfrm>
            <a:off x="4002668" y="6270718"/>
            <a:ext cx="1437950" cy="45434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accent4"/>
                </a:solidFill>
              </a:rPr>
              <a:t>Cash</a:t>
            </a:r>
            <a:r>
              <a:rPr lang="fr-FR" sz="1400" b="1" baseline="0">
                <a:solidFill>
                  <a:schemeClr val="accent4"/>
                </a:solidFill>
              </a:rPr>
              <a:t> in</a:t>
            </a:r>
            <a:endParaRPr lang="fr-FR" sz="1400" b="1">
              <a:solidFill>
                <a:schemeClr val="accent4"/>
              </a:solidFill>
            </a:endParaRPr>
          </a:p>
        </xdr:txBody>
      </xdr:sp>
      <xdr:sp macro="" textlink="">
        <xdr:nvSpPr>
          <xdr:cNvPr id="77" name="Freeform 5">
            <a:extLst>
              <a:ext uri="{FF2B5EF4-FFF2-40B4-BE49-F238E27FC236}">
                <a16:creationId xmlns:a16="http://schemas.microsoft.com/office/drawing/2014/main" id="{00000000-0008-0000-0200-00004D000000}"/>
              </a:ext>
            </a:extLst>
          </xdr:cNvPr>
          <xdr:cNvSpPr>
            <a:spLocks noEditPoints="1"/>
          </xdr:cNvSpPr>
        </xdr:nvSpPr>
        <xdr:spPr bwMode="auto">
          <a:xfrm>
            <a:off x="4308121" y="5975706"/>
            <a:ext cx="861814" cy="253008"/>
          </a:xfrm>
          <a:custGeom>
            <a:avLst/>
            <a:gdLst>
              <a:gd name="T0" fmla="*/ 336 w 620"/>
              <a:gd name="T1" fmla="*/ 135 h 260"/>
              <a:gd name="T2" fmla="*/ 307 w 620"/>
              <a:gd name="T3" fmla="*/ 126 h 260"/>
              <a:gd name="T4" fmla="*/ 294 w 620"/>
              <a:gd name="T5" fmla="*/ 123 h 260"/>
              <a:gd name="T6" fmla="*/ 285 w 620"/>
              <a:gd name="T7" fmla="*/ 107 h 260"/>
              <a:gd name="T8" fmla="*/ 186 w 620"/>
              <a:gd name="T9" fmla="*/ 96 h 260"/>
              <a:gd name="T10" fmla="*/ 214 w 620"/>
              <a:gd name="T11" fmla="*/ 121 h 260"/>
              <a:gd name="T12" fmla="*/ 225 w 620"/>
              <a:gd name="T13" fmla="*/ 165 h 260"/>
              <a:gd name="T14" fmla="*/ 218 w 620"/>
              <a:gd name="T15" fmla="*/ 200 h 260"/>
              <a:gd name="T16" fmla="*/ 194 w 620"/>
              <a:gd name="T17" fmla="*/ 231 h 260"/>
              <a:gd name="T18" fmla="*/ 284 w 620"/>
              <a:gd name="T19" fmla="*/ 227 h 260"/>
              <a:gd name="T20" fmla="*/ 298 w 620"/>
              <a:gd name="T21" fmla="*/ 220 h 260"/>
              <a:gd name="T22" fmla="*/ 0 w 620"/>
              <a:gd name="T23" fmla="*/ 260 h 260"/>
              <a:gd name="T24" fmla="*/ 141 w 620"/>
              <a:gd name="T25" fmla="*/ 101 h 260"/>
              <a:gd name="T26" fmla="*/ 117 w 620"/>
              <a:gd name="T27" fmla="*/ 132 h 260"/>
              <a:gd name="T28" fmla="*/ 110 w 620"/>
              <a:gd name="T29" fmla="*/ 165 h 260"/>
              <a:gd name="T30" fmla="*/ 122 w 620"/>
              <a:gd name="T31" fmla="*/ 209 h 260"/>
              <a:gd name="T32" fmla="*/ 149 w 620"/>
              <a:gd name="T33" fmla="*/ 234 h 260"/>
              <a:gd name="T34" fmla="*/ 51 w 620"/>
              <a:gd name="T35" fmla="*/ 223 h 260"/>
              <a:gd name="T36" fmla="*/ 41 w 620"/>
              <a:gd name="T37" fmla="*/ 209 h 260"/>
              <a:gd name="T38" fmla="*/ 22 w 620"/>
              <a:gd name="T39" fmla="*/ 204 h 260"/>
              <a:gd name="T40" fmla="*/ 28 w 620"/>
              <a:gd name="T41" fmla="*/ 126 h 260"/>
              <a:gd name="T42" fmla="*/ 45 w 620"/>
              <a:gd name="T43" fmla="*/ 119 h 260"/>
              <a:gd name="T44" fmla="*/ 51 w 620"/>
              <a:gd name="T45" fmla="*/ 103 h 260"/>
              <a:gd name="T46" fmla="*/ 227 w 620"/>
              <a:gd name="T47" fmla="*/ 62 h 260"/>
              <a:gd name="T48" fmla="*/ 250 w 620"/>
              <a:gd name="T49" fmla="*/ 36 h 260"/>
              <a:gd name="T50" fmla="*/ 279 w 620"/>
              <a:gd name="T51" fmla="*/ 20 h 260"/>
              <a:gd name="T52" fmla="*/ 340 w 620"/>
              <a:gd name="T53" fmla="*/ 3 h 260"/>
              <a:gd name="T54" fmla="*/ 362 w 620"/>
              <a:gd name="T55" fmla="*/ 0 h 260"/>
              <a:gd name="T56" fmla="*/ 392 w 620"/>
              <a:gd name="T57" fmla="*/ 9 h 260"/>
              <a:gd name="T58" fmla="*/ 505 w 620"/>
              <a:gd name="T59" fmla="*/ 52 h 260"/>
              <a:gd name="T60" fmla="*/ 449 w 620"/>
              <a:gd name="T61" fmla="*/ 197 h 260"/>
              <a:gd name="T62" fmla="*/ 347 w 620"/>
              <a:gd name="T63" fmla="*/ 209 h 260"/>
              <a:gd name="T64" fmla="*/ 289 w 620"/>
              <a:gd name="T65" fmla="*/ 211 h 260"/>
              <a:gd name="T66" fmla="*/ 263 w 620"/>
              <a:gd name="T67" fmla="*/ 201 h 260"/>
              <a:gd name="T68" fmla="*/ 259 w 620"/>
              <a:gd name="T69" fmla="*/ 187 h 260"/>
              <a:gd name="T70" fmla="*/ 273 w 620"/>
              <a:gd name="T71" fmla="*/ 160 h 260"/>
              <a:gd name="T72" fmla="*/ 304 w 620"/>
              <a:gd name="T73" fmla="*/ 153 h 260"/>
              <a:gd name="T74" fmla="*/ 358 w 620"/>
              <a:gd name="T75" fmla="*/ 138 h 260"/>
              <a:gd name="T76" fmla="*/ 366 w 620"/>
              <a:gd name="T77" fmla="*/ 132 h 260"/>
              <a:gd name="T78" fmla="*/ 366 w 620"/>
              <a:gd name="T79" fmla="*/ 114 h 260"/>
              <a:gd name="T80" fmla="*/ 354 w 620"/>
              <a:gd name="T81" fmla="*/ 90 h 260"/>
              <a:gd name="T82" fmla="*/ 344 w 620"/>
              <a:gd name="T83" fmla="*/ 62 h 260"/>
              <a:gd name="T84" fmla="*/ 615 w 620"/>
              <a:gd name="T85" fmla="*/ 39 h 260"/>
              <a:gd name="T86" fmla="*/ 620 w 620"/>
              <a:gd name="T87" fmla="*/ 43 h 260"/>
              <a:gd name="T88" fmla="*/ 620 w 620"/>
              <a:gd name="T89" fmla="*/ 219 h 260"/>
              <a:gd name="T90" fmla="*/ 523 w 620"/>
              <a:gd name="T91" fmla="*/ 223 h 260"/>
              <a:gd name="T92" fmla="*/ 518 w 620"/>
              <a:gd name="T93" fmla="*/ 219 h 260"/>
              <a:gd name="T94" fmla="*/ 518 w 620"/>
              <a:gd name="T95" fmla="*/ 43 h 260"/>
              <a:gd name="T96" fmla="*/ 523 w 620"/>
              <a:gd name="T97" fmla="*/ 39 h 26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620" h="260">
                <a:moveTo>
                  <a:pt x="0" y="260"/>
                </a:moveTo>
                <a:lnTo>
                  <a:pt x="0" y="70"/>
                </a:lnTo>
                <a:lnTo>
                  <a:pt x="336" y="70"/>
                </a:lnTo>
                <a:lnTo>
                  <a:pt x="336" y="135"/>
                </a:lnTo>
                <a:lnTo>
                  <a:pt x="336" y="135"/>
                </a:lnTo>
                <a:lnTo>
                  <a:pt x="313" y="141"/>
                </a:lnTo>
                <a:lnTo>
                  <a:pt x="313" y="126"/>
                </a:lnTo>
                <a:lnTo>
                  <a:pt x="307" y="126"/>
                </a:lnTo>
                <a:lnTo>
                  <a:pt x="307" y="126"/>
                </a:lnTo>
                <a:lnTo>
                  <a:pt x="302" y="125"/>
                </a:lnTo>
                <a:lnTo>
                  <a:pt x="298" y="124"/>
                </a:lnTo>
                <a:lnTo>
                  <a:pt x="294" y="123"/>
                </a:lnTo>
                <a:lnTo>
                  <a:pt x="290" y="119"/>
                </a:lnTo>
                <a:lnTo>
                  <a:pt x="288" y="116"/>
                </a:lnTo>
                <a:lnTo>
                  <a:pt x="286" y="112"/>
                </a:lnTo>
                <a:lnTo>
                  <a:pt x="285" y="107"/>
                </a:lnTo>
                <a:lnTo>
                  <a:pt x="284" y="103"/>
                </a:lnTo>
                <a:lnTo>
                  <a:pt x="284" y="96"/>
                </a:lnTo>
                <a:lnTo>
                  <a:pt x="186" y="96"/>
                </a:lnTo>
                <a:lnTo>
                  <a:pt x="186" y="96"/>
                </a:lnTo>
                <a:lnTo>
                  <a:pt x="194" y="101"/>
                </a:lnTo>
                <a:lnTo>
                  <a:pt x="201" y="106"/>
                </a:lnTo>
                <a:lnTo>
                  <a:pt x="208" y="114"/>
                </a:lnTo>
                <a:lnTo>
                  <a:pt x="214" y="121"/>
                </a:lnTo>
                <a:lnTo>
                  <a:pt x="218" y="132"/>
                </a:lnTo>
                <a:lnTo>
                  <a:pt x="222" y="142"/>
                </a:lnTo>
                <a:lnTo>
                  <a:pt x="223" y="153"/>
                </a:lnTo>
                <a:lnTo>
                  <a:pt x="225" y="165"/>
                </a:lnTo>
                <a:lnTo>
                  <a:pt x="225" y="165"/>
                </a:lnTo>
                <a:lnTo>
                  <a:pt x="223" y="178"/>
                </a:lnTo>
                <a:lnTo>
                  <a:pt x="222" y="188"/>
                </a:lnTo>
                <a:lnTo>
                  <a:pt x="218" y="200"/>
                </a:lnTo>
                <a:lnTo>
                  <a:pt x="214" y="209"/>
                </a:lnTo>
                <a:lnTo>
                  <a:pt x="208" y="216"/>
                </a:lnTo>
                <a:lnTo>
                  <a:pt x="201" y="224"/>
                </a:lnTo>
                <a:lnTo>
                  <a:pt x="194" y="231"/>
                </a:lnTo>
                <a:lnTo>
                  <a:pt x="186" y="234"/>
                </a:lnTo>
                <a:lnTo>
                  <a:pt x="284" y="234"/>
                </a:lnTo>
                <a:lnTo>
                  <a:pt x="284" y="234"/>
                </a:lnTo>
                <a:lnTo>
                  <a:pt x="284" y="227"/>
                </a:lnTo>
                <a:lnTo>
                  <a:pt x="286" y="220"/>
                </a:lnTo>
                <a:lnTo>
                  <a:pt x="286" y="220"/>
                </a:lnTo>
                <a:lnTo>
                  <a:pt x="298" y="220"/>
                </a:lnTo>
                <a:lnTo>
                  <a:pt x="298" y="220"/>
                </a:lnTo>
                <a:lnTo>
                  <a:pt x="316" y="219"/>
                </a:lnTo>
                <a:lnTo>
                  <a:pt x="336" y="218"/>
                </a:lnTo>
                <a:lnTo>
                  <a:pt x="336" y="260"/>
                </a:lnTo>
                <a:lnTo>
                  <a:pt x="0" y="260"/>
                </a:lnTo>
                <a:lnTo>
                  <a:pt x="0" y="260"/>
                </a:lnTo>
                <a:close/>
                <a:moveTo>
                  <a:pt x="149" y="96"/>
                </a:moveTo>
                <a:lnTo>
                  <a:pt x="149" y="96"/>
                </a:lnTo>
                <a:lnTo>
                  <a:pt x="141" y="101"/>
                </a:lnTo>
                <a:lnTo>
                  <a:pt x="133" y="106"/>
                </a:lnTo>
                <a:lnTo>
                  <a:pt x="127" y="114"/>
                </a:lnTo>
                <a:lnTo>
                  <a:pt x="122" y="121"/>
                </a:lnTo>
                <a:lnTo>
                  <a:pt x="117" y="132"/>
                </a:lnTo>
                <a:lnTo>
                  <a:pt x="114" y="142"/>
                </a:lnTo>
                <a:lnTo>
                  <a:pt x="111" y="153"/>
                </a:lnTo>
                <a:lnTo>
                  <a:pt x="110" y="165"/>
                </a:lnTo>
                <a:lnTo>
                  <a:pt x="110" y="165"/>
                </a:lnTo>
                <a:lnTo>
                  <a:pt x="111" y="178"/>
                </a:lnTo>
                <a:lnTo>
                  <a:pt x="114" y="188"/>
                </a:lnTo>
                <a:lnTo>
                  <a:pt x="117" y="200"/>
                </a:lnTo>
                <a:lnTo>
                  <a:pt x="122" y="209"/>
                </a:lnTo>
                <a:lnTo>
                  <a:pt x="127" y="216"/>
                </a:lnTo>
                <a:lnTo>
                  <a:pt x="133" y="224"/>
                </a:lnTo>
                <a:lnTo>
                  <a:pt x="141" y="231"/>
                </a:lnTo>
                <a:lnTo>
                  <a:pt x="149" y="234"/>
                </a:lnTo>
                <a:lnTo>
                  <a:pt x="51" y="234"/>
                </a:lnTo>
                <a:lnTo>
                  <a:pt x="51" y="228"/>
                </a:lnTo>
                <a:lnTo>
                  <a:pt x="51" y="228"/>
                </a:lnTo>
                <a:lnTo>
                  <a:pt x="51" y="223"/>
                </a:lnTo>
                <a:lnTo>
                  <a:pt x="50" y="218"/>
                </a:lnTo>
                <a:lnTo>
                  <a:pt x="47" y="214"/>
                </a:lnTo>
                <a:lnTo>
                  <a:pt x="45" y="211"/>
                </a:lnTo>
                <a:lnTo>
                  <a:pt x="41" y="209"/>
                </a:lnTo>
                <a:lnTo>
                  <a:pt x="37" y="206"/>
                </a:lnTo>
                <a:lnTo>
                  <a:pt x="33" y="205"/>
                </a:lnTo>
                <a:lnTo>
                  <a:pt x="28" y="204"/>
                </a:lnTo>
                <a:lnTo>
                  <a:pt x="22" y="204"/>
                </a:lnTo>
                <a:lnTo>
                  <a:pt x="22" y="204"/>
                </a:lnTo>
                <a:lnTo>
                  <a:pt x="22" y="126"/>
                </a:lnTo>
                <a:lnTo>
                  <a:pt x="28" y="126"/>
                </a:lnTo>
                <a:lnTo>
                  <a:pt x="28" y="126"/>
                </a:lnTo>
                <a:lnTo>
                  <a:pt x="33" y="125"/>
                </a:lnTo>
                <a:lnTo>
                  <a:pt x="37" y="124"/>
                </a:lnTo>
                <a:lnTo>
                  <a:pt x="41" y="123"/>
                </a:lnTo>
                <a:lnTo>
                  <a:pt x="45" y="119"/>
                </a:lnTo>
                <a:lnTo>
                  <a:pt x="47" y="116"/>
                </a:lnTo>
                <a:lnTo>
                  <a:pt x="50" y="112"/>
                </a:lnTo>
                <a:lnTo>
                  <a:pt x="51" y="107"/>
                </a:lnTo>
                <a:lnTo>
                  <a:pt x="51" y="103"/>
                </a:lnTo>
                <a:lnTo>
                  <a:pt x="51" y="96"/>
                </a:lnTo>
                <a:lnTo>
                  <a:pt x="149" y="96"/>
                </a:lnTo>
                <a:lnTo>
                  <a:pt x="149" y="96"/>
                </a:lnTo>
                <a:close/>
                <a:moveTo>
                  <a:pt x="227" y="62"/>
                </a:moveTo>
                <a:lnTo>
                  <a:pt x="227" y="62"/>
                </a:lnTo>
                <a:lnTo>
                  <a:pt x="243" y="45"/>
                </a:lnTo>
                <a:lnTo>
                  <a:pt x="243" y="45"/>
                </a:lnTo>
                <a:lnTo>
                  <a:pt x="250" y="36"/>
                </a:lnTo>
                <a:lnTo>
                  <a:pt x="258" y="30"/>
                </a:lnTo>
                <a:lnTo>
                  <a:pt x="267" y="24"/>
                </a:lnTo>
                <a:lnTo>
                  <a:pt x="279" y="20"/>
                </a:lnTo>
                <a:lnTo>
                  <a:pt x="279" y="20"/>
                </a:lnTo>
                <a:lnTo>
                  <a:pt x="304" y="12"/>
                </a:lnTo>
                <a:lnTo>
                  <a:pt x="329" y="7"/>
                </a:lnTo>
                <a:lnTo>
                  <a:pt x="329" y="7"/>
                </a:lnTo>
                <a:lnTo>
                  <a:pt x="340" y="3"/>
                </a:lnTo>
                <a:lnTo>
                  <a:pt x="340" y="3"/>
                </a:lnTo>
                <a:lnTo>
                  <a:pt x="348" y="2"/>
                </a:lnTo>
                <a:lnTo>
                  <a:pt x="354" y="0"/>
                </a:lnTo>
                <a:lnTo>
                  <a:pt x="362" y="0"/>
                </a:lnTo>
                <a:lnTo>
                  <a:pt x="371" y="2"/>
                </a:lnTo>
                <a:lnTo>
                  <a:pt x="371" y="2"/>
                </a:lnTo>
                <a:lnTo>
                  <a:pt x="380" y="6"/>
                </a:lnTo>
                <a:lnTo>
                  <a:pt x="392" y="9"/>
                </a:lnTo>
                <a:lnTo>
                  <a:pt x="471" y="40"/>
                </a:lnTo>
                <a:lnTo>
                  <a:pt x="471" y="40"/>
                </a:lnTo>
                <a:lnTo>
                  <a:pt x="489" y="47"/>
                </a:lnTo>
                <a:lnTo>
                  <a:pt x="505" y="52"/>
                </a:lnTo>
                <a:lnTo>
                  <a:pt x="505" y="184"/>
                </a:lnTo>
                <a:lnTo>
                  <a:pt x="505" y="184"/>
                </a:lnTo>
                <a:lnTo>
                  <a:pt x="480" y="191"/>
                </a:lnTo>
                <a:lnTo>
                  <a:pt x="449" y="197"/>
                </a:lnTo>
                <a:lnTo>
                  <a:pt x="419" y="204"/>
                </a:lnTo>
                <a:lnTo>
                  <a:pt x="395" y="206"/>
                </a:lnTo>
                <a:lnTo>
                  <a:pt x="395" y="206"/>
                </a:lnTo>
                <a:lnTo>
                  <a:pt x="347" y="209"/>
                </a:lnTo>
                <a:lnTo>
                  <a:pt x="316" y="210"/>
                </a:lnTo>
                <a:lnTo>
                  <a:pt x="316" y="210"/>
                </a:lnTo>
                <a:lnTo>
                  <a:pt x="298" y="211"/>
                </a:lnTo>
                <a:lnTo>
                  <a:pt x="289" y="211"/>
                </a:lnTo>
                <a:lnTo>
                  <a:pt x="280" y="210"/>
                </a:lnTo>
                <a:lnTo>
                  <a:pt x="272" y="209"/>
                </a:lnTo>
                <a:lnTo>
                  <a:pt x="266" y="204"/>
                </a:lnTo>
                <a:lnTo>
                  <a:pt x="263" y="201"/>
                </a:lnTo>
                <a:lnTo>
                  <a:pt x="261" y="197"/>
                </a:lnTo>
                <a:lnTo>
                  <a:pt x="259" y="192"/>
                </a:lnTo>
                <a:lnTo>
                  <a:pt x="259" y="187"/>
                </a:lnTo>
                <a:lnTo>
                  <a:pt x="259" y="187"/>
                </a:lnTo>
                <a:lnTo>
                  <a:pt x="259" y="178"/>
                </a:lnTo>
                <a:lnTo>
                  <a:pt x="262" y="170"/>
                </a:lnTo>
                <a:lnTo>
                  <a:pt x="267" y="165"/>
                </a:lnTo>
                <a:lnTo>
                  <a:pt x="273" y="160"/>
                </a:lnTo>
                <a:lnTo>
                  <a:pt x="281" y="157"/>
                </a:lnTo>
                <a:lnTo>
                  <a:pt x="289" y="155"/>
                </a:lnTo>
                <a:lnTo>
                  <a:pt x="304" y="153"/>
                </a:lnTo>
                <a:lnTo>
                  <a:pt x="304" y="153"/>
                </a:lnTo>
                <a:lnTo>
                  <a:pt x="342" y="143"/>
                </a:lnTo>
                <a:lnTo>
                  <a:pt x="342" y="143"/>
                </a:lnTo>
                <a:lnTo>
                  <a:pt x="358" y="138"/>
                </a:lnTo>
                <a:lnTo>
                  <a:pt x="358" y="138"/>
                </a:lnTo>
                <a:lnTo>
                  <a:pt x="363" y="135"/>
                </a:lnTo>
                <a:lnTo>
                  <a:pt x="365" y="134"/>
                </a:lnTo>
                <a:lnTo>
                  <a:pt x="366" y="132"/>
                </a:lnTo>
                <a:lnTo>
                  <a:pt x="366" y="132"/>
                </a:lnTo>
                <a:lnTo>
                  <a:pt x="366" y="128"/>
                </a:lnTo>
                <a:lnTo>
                  <a:pt x="367" y="123"/>
                </a:lnTo>
                <a:lnTo>
                  <a:pt x="367" y="123"/>
                </a:lnTo>
                <a:lnTo>
                  <a:pt x="366" y="114"/>
                </a:lnTo>
                <a:lnTo>
                  <a:pt x="363" y="105"/>
                </a:lnTo>
                <a:lnTo>
                  <a:pt x="361" y="97"/>
                </a:lnTo>
                <a:lnTo>
                  <a:pt x="354" y="90"/>
                </a:lnTo>
                <a:lnTo>
                  <a:pt x="354" y="90"/>
                </a:lnTo>
                <a:lnTo>
                  <a:pt x="347" y="84"/>
                </a:lnTo>
                <a:lnTo>
                  <a:pt x="347" y="84"/>
                </a:lnTo>
                <a:lnTo>
                  <a:pt x="344" y="84"/>
                </a:lnTo>
                <a:lnTo>
                  <a:pt x="344" y="62"/>
                </a:lnTo>
                <a:lnTo>
                  <a:pt x="227" y="62"/>
                </a:lnTo>
                <a:lnTo>
                  <a:pt x="227" y="62"/>
                </a:lnTo>
                <a:close/>
                <a:moveTo>
                  <a:pt x="523" y="39"/>
                </a:moveTo>
                <a:lnTo>
                  <a:pt x="615" y="39"/>
                </a:lnTo>
                <a:lnTo>
                  <a:pt x="615" y="39"/>
                </a:lnTo>
                <a:lnTo>
                  <a:pt x="617" y="39"/>
                </a:lnTo>
                <a:lnTo>
                  <a:pt x="619" y="40"/>
                </a:lnTo>
                <a:lnTo>
                  <a:pt x="620" y="43"/>
                </a:lnTo>
                <a:lnTo>
                  <a:pt x="620" y="44"/>
                </a:lnTo>
                <a:lnTo>
                  <a:pt x="620" y="216"/>
                </a:lnTo>
                <a:lnTo>
                  <a:pt x="620" y="216"/>
                </a:lnTo>
                <a:lnTo>
                  <a:pt x="620" y="219"/>
                </a:lnTo>
                <a:lnTo>
                  <a:pt x="619" y="220"/>
                </a:lnTo>
                <a:lnTo>
                  <a:pt x="617" y="222"/>
                </a:lnTo>
                <a:lnTo>
                  <a:pt x="615" y="223"/>
                </a:lnTo>
                <a:lnTo>
                  <a:pt x="523" y="223"/>
                </a:lnTo>
                <a:lnTo>
                  <a:pt x="523" y="223"/>
                </a:lnTo>
                <a:lnTo>
                  <a:pt x="521" y="222"/>
                </a:lnTo>
                <a:lnTo>
                  <a:pt x="519" y="220"/>
                </a:lnTo>
                <a:lnTo>
                  <a:pt x="518" y="219"/>
                </a:lnTo>
                <a:lnTo>
                  <a:pt x="518" y="216"/>
                </a:lnTo>
                <a:lnTo>
                  <a:pt x="518" y="44"/>
                </a:lnTo>
                <a:lnTo>
                  <a:pt x="518" y="44"/>
                </a:lnTo>
                <a:lnTo>
                  <a:pt x="518" y="43"/>
                </a:lnTo>
                <a:lnTo>
                  <a:pt x="519" y="40"/>
                </a:lnTo>
                <a:lnTo>
                  <a:pt x="521" y="39"/>
                </a:lnTo>
                <a:lnTo>
                  <a:pt x="523" y="39"/>
                </a:lnTo>
                <a:lnTo>
                  <a:pt x="523" y="39"/>
                </a:lnTo>
                <a:close/>
              </a:path>
            </a:pathLst>
          </a:custGeom>
          <a:solidFill>
            <a:schemeClr val="accent4"/>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p>
        </xdr:txBody>
      </xdr:sp>
    </xdr:grpSp>
    <xdr:clientData/>
  </xdr:twoCellAnchor>
  <xdr:twoCellAnchor>
    <xdr:from>
      <xdr:col>5</xdr:col>
      <xdr:colOff>258692</xdr:colOff>
      <xdr:row>20</xdr:row>
      <xdr:rowOff>87299</xdr:rowOff>
    </xdr:from>
    <xdr:to>
      <xdr:col>6</xdr:col>
      <xdr:colOff>807919</xdr:colOff>
      <xdr:row>23</xdr:row>
      <xdr:rowOff>58580</xdr:rowOff>
    </xdr:to>
    <xdr:grpSp>
      <xdr:nvGrpSpPr>
        <xdr:cNvPr id="17" name="Groupe 16">
          <a:hlinkClick xmlns:r="http://schemas.openxmlformats.org/officeDocument/2006/relationships" r:id="rId7"/>
          <a:extLst>
            <a:ext uri="{FF2B5EF4-FFF2-40B4-BE49-F238E27FC236}">
              <a16:creationId xmlns:a16="http://schemas.microsoft.com/office/drawing/2014/main" id="{00000000-0008-0000-0200-000011000000}"/>
            </a:ext>
          </a:extLst>
        </xdr:cNvPr>
        <xdr:cNvGrpSpPr/>
      </xdr:nvGrpSpPr>
      <xdr:grpSpPr>
        <a:xfrm>
          <a:off x="5487917" y="5964224"/>
          <a:ext cx="1958927" cy="638031"/>
          <a:chOff x="5296359" y="5971632"/>
          <a:chExt cx="1903893" cy="648615"/>
        </a:xfrm>
      </xdr:grpSpPr>
      <xdr:grpSp>
        <xdr:nvGrpSpPr>
          <xdr:cNvPr id="68" name="Group 238">
            <a:extLst>
              <a:ext uri="{FF2B5EF4-FFF2-40B4-BE49-F238E27FC236}">
                <a16:creationId xmlns:a16="http://schemas.microsoft.com/office/drawing/2014/main" id="{00000000-0008-0000-0200-000044000000}"/>
              </a:ext>
            </a:extLst>
          </xdr:cNvPr>
          <xdr:cNvGrpSpPr/>
        </xdr:nvGrpSpPr>
        <xdr:grpSpPr>
          <a:xfrm>
            <a:off x="5929839" y="5971632"/>
            <a:ext cx="682364" cy="268532"/>
            <a:chOff x="6964363" y="3524251"/>
            <a:chExt cx="544513" cy="515938"/>
          </a:xfrm>
          <a:solidFill>
            <a:schemeClr val="accent4"/>
          </a:solidFill>
        </xdr:grpSpPr>
        <xdr:sp macro="" textlink="">
          <xdr:nvSpPr>
            <xdr:cNvPr id="69" name="Freeform 81">
              <a:extLst>
                <a:ext uri="{FF2B5EF4-FFF2-40B4-BE49-F238E27FC236}">
                  <a16:creationId xmlns:a16="http://schemas.microsoft.com/office/drawing/2014/main" id="{00000000-0008-0000-0200-000045000000}"/>
                </a:ext>
              </a:extLst>
            </xdr:cNvPr>
            <xdr:cNvSpPr>
              <a:spLocks noEditPoints="1"/>
            </xdr:cNvSpPr>
          </xdr:nvSpPr>
          <xdr:spPr bwMode="auto">
            <a:xfrm>
              <a:off x="6964363" y="3524251"/>
              <a:ext cx="544513" cy="261938"/>
            </a:xfrm>
            <a:custGeom>
              <a:avLst/>
              <a:gdLst>
                <a:gd name="T0" fmla="*/ 0 w 343"/>
                <a:gd name="T1" fmla="*/ 0 h 165"/>
                <a:gd name="T2" fmla="*/ 0 w 343"/>
                <a:gd name="T3" fmla="*/ 165 h 165"/>
                <a:gd name="T4" fmla="*/ 343 w 343"/>
                <a:gd name="T5" fmla="*/ 165 h 165"/>
                <a:gd name="T6" fmla="*/ 343 w 343"/>
                <a:gd name="T7" fmla="*/ 0 h 165"/>
                <a:gd name="T8" fmla="*/ 0 w 343"/>
                <a:gd name="T9" fmla="*/ 0 h 165"/>
                <a:gd name="T10" fmla="*/ 287 w 343"/>
                <a:gd name="T11" fmla="*/ 116 h 165"/>
                <a:gd name="T12" fmla="*/ 57 w 343"/>
                <a:gd name="T13" fmla="*/ 116 h 165"/>
                <a:gd name="T14" fmla="*/ 57 w 343"/>
                <a:gd name="T15" fmla="*/ 50 h 165"/>
                <a:gd name="T16" fmla="*/ 287 w 343"/>
                <a:gd name="T17" fmla="*/ 50 h 165"/>
                <a:gd name="T18" fmla="*/ 287 w 343"/>
                <a:gd name="T19" fmla="*/ 116 h 1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43" h="165">
                  <a:moveTo>
                    <a:pt x="0" y="0"/>
                  </a:moveTo>
                  <a:lnTo>
                    <a:pt x="0" y="165"/>
                  </a:lnTo>
                  <a:lnTo>
                    <a:pt x="343" y="165"/>
                  </a:lnTo>
                  <a:lnTo>
                    <a:pt x="343" y="0"/>
                  </a:lnTo>
                  <a:lnTo>
                    <a:pt x="0" y="0"/>
                  </a:lnTo>
                  <a:close/>
                  <a:moveTo>
                    <a:pt x="287" y="116"/>
                  </a:moveTo>
                  <a:lnTo>
                    <a:pt x="57" y="116"/>
                  </a:lnTo>
                  <a:lnTo>
                    <a:pt x="57" y="50"/>
                  </a:lnTo>
                  <a:lnTo>
                    <a:pt x="287" y="50"/>
                  </a:lnTo>
                  <a:lnTo>
                    <a:pt x="287" y="116"/>
                  </a:lnTo>
                  <a:close/>
                </a:path>
              </a:pathLst>
            </a:custGeom>
            <a:grpFill/>
            <a:ln>
              <a:solidFill>
                <a:schemeClr val="bg1"/>
              </a:solidFill>
              <a:headEnd/>
              <a:tailEn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solidFill>
                  <a:srgbClr val="0070C0"/>
                </a:solidFill>
              </a:endParaRPr>
            </a:p>
          </xdr:txBody>
        </xdr:sp>
        <xdr:sp macro="" textlink="">
          <xdr:nvSpPr>
            <xdr:cNvPr id="70" name="Freeform 82">
              <a:extLst>
                <a:ext uri="{FF2B5EF4-FFF2-40B4-BE49-F238E27FC236}">
                  <a16:creationId xmlns:a16="http://schemas.microsoft.com/office/drawing/2014/main" id="{00000000-0008-0000-0200-000046000000}"/>
                </a:ext>
              </a:extLst>
            </xdr:cNvPr>
            <xdr:cNvSpPr>
              <a:spLocks noEditPoints="1"/>
            </xdr:cNvSpPr>
          </xdr:nvSpPr>
          <xdr:spPr bwMode="auto">
            <a:xfrm>
              <a:off x="7123113" y="3708401"/>
              <a:ext cx="149225" cy="152400"/>
            </a:xfrm>
            <a:custGeom>
              <a:avLst/>
              <a:gdLst>
                <a:gd name="T0" fmla="*/ 46 w 94"/>
                <a:gd name="T1" fmla="*/ 96 h 96"/>
                <a:gd name="T2" fmla="*/ 64 w 94"/>
                <a:gd name="T3" fmla="*/ 91 h 96"/>
                <a:gd name="T4" fmla="*/ 78 w 94"/>
                <a:gd name="T5" fmla="*/ 82 h 96"/>
                <a:gd name="T6" fmla="*/ 89 w 94"/>
                <a:gd name="T7" fmla="*/ 66 h 96"/>
                <a:gd name="T8" fmla="*/ 94 w 94"/>
                <a:gd name="T9" fmla="*/ 48 h 96"/>
                <a:gd name="T10" fmla="*/ 94 w 94"/>
                <a:gd name="T11" fmla="*/ 38 h 96"/>
                <a:gd name="T12" fmla="*/ 90 w 94"/>
                <a:gd name="T13" fmla="*/ 20 h 96"/>
                <a:gd name="T14" fmla="*/ 80 w 94"/>
                <a:gd name="T15" fmla="*/ 8 h 96"/>
                <a:gd name="T16" fmla="*/ 65 w 94"/>
                <a:gd name="T17" fmla="*/ 1 h 96"/>
                <a:gd name="T18" fmla="*/ 56 w 94"/>
                <a:gd name="T19" fmla="*/ 0 h 96"/>
                <a:gd name="T20" fmla="*/ 36 w 94"/>
                <a:gd name="T21" fmla="*/ 4 h 96"/>
                <a:gd name="T22" fmla="*/ 19 w 94"/>
                <a:gd name="T23" fmla="*/ 14 h 96"/>
                <a:gd name="T24" fmla="*/ 6 w 94"/>
                <a:gd name="T25" fmla="*/ 29 h 96"/>
                <a:gd name="T26" fmla="*/ 0 w 94"/>
                <a:gd name="T27" fmla="*/ 48 h 96"/>
                <a:gd name="T28" fmla="*/ 0 w 94"/>
                <a:gd name="T29" fmla="*/ 58 h 96"/>
                <a:gd name="T30" fmla="*/ 6 w 94"/>
                <a:gd name="T31" fmla="*/ 74 h 96"/>
                <a:gd name="T32" fmla="*/ 19 w 94"/>
                <a:gd name="T33" fmla="*/ 88 h 96"/>
                <a:gd name="T34" fmla="*/ 36 w 94"/>
                <a:gd name="T35" fmla="*/ 95 h 96"/>
                <a:gd name="T36" fmla="*/ 46 w 94"/>
                <a:gd name="T37" fmla="*/ 96 h 96"/>
                <a:gd name="T38" fmla="*/ 11 w 94"/>
                <a:gd name="T39" fmla="*/ 46 h 96"/>
                <a:gd name="T40" fmla="*/ 21 w 94"/>
                <a:gd name="T41" fmla="*/ 46 h 96"/>
                <a:gd name="T42" fmla="*/ 23 w 94"/>
                <a:gd name="T43" fmla="*/ 35 h 96"/>
                <a:gd name="T44" fmla="*/ 27 w 94"/>
                <a:gd name="T45" fmla="*/ 25 h 96"/>
                <a:gd name="T46" fmla="*/ 40 w 94"/>
                <a:gd name="T47" fmla="*/ 25 h 96"/>
                <a:gd name="T48" fmla="*/ 40 w 94"/>
                <a:gd name="T49" fmla="*/ 26 h 96"/>
                <a:gd name="T50" fmla="*/ 33 w 94"/>
                <a:gd name="T51" fmla="*/ 36 h 96"/>
                <a:gd name="T52" fmla="*/ 32 w 94"/>
                <a:gd name="T53" fmla="*/ 41 h 96"/>
                <a:gd name="T54" fmla="*/ 30 w 94"/>
                <a:gd name="T55" fmla="*/ 46 h 96"/>
                <a:gd name="T56" fmla="*/ 42 w 94"/>
                <a:gd name="T57" fmla="*/ 46 h 96"/>
                <a:gd name="T58" fmla="*/ 42 w 94"/>
                <a:gd name="T59" fmla="*/ 43 h 96"/>
                <a:gd name="T60" fmla="*/ 45 w 94"/>
                <a:gd name="T61" fmla="*/ 37 h 96"/>
                <a:gd name="T62" fmla="*/ 53 w 94"/>
                <a:gd name="T63" fmla="*/ 29 h 96"/>
                <a:gd name="T64" fmla="*/ 57 w 94"/>
                <a:gd name="T65" fmla="*/ 26 h 96"/>
                <a:gd name="T66" fmla="*/ 63 w 94"/>
                <a:gd name="T67" fmla="*/ 25 h 96"/>
                <a:gd name="T68" fmla="*/ 69 w 94"/>
                <a:gd name="T69" fmla="*/ 28 h 96"/>
                <a:gd name="T70" fmla="*/ 74 w 94"/>
                <a:gd name="T71" fmla="*/ 32 h 96"/>
                <a:gd name="T72" fmla="*/ 76 w 94"/>
                <a:gd name="T73" fmla="*/ 38 h 96"/>
                <a:gd name="T74" fmla="*/ 77 w 94"/>
                <a:gd name="T75" fmla="*/ 46 h 96"/>
                <a:gd name="T76" fmla="*/ 83 w 94"/>
                <a:gd name="T77" fmla="*/ 46 h 96"/>
                <a:gd name="T78" fmla="*/ 83 w 94"/>
                <a:gd name="T79" fmla="*/ 49 h 96"/>
                <a:gd name="T80" fmla="*/ 77 w 94"/>
                <a:gd name="T81" fmla="*/ 49 h 96"/>
                <a:gd name="T82" fmla="*/ 77 w 94"/>
                <a:gd name="T83" fmla="*/ 49 h 96"/>
                <a:gd name="T84" fmla="*/ 75 w 94"/>
                <a:gd name="T85" fmla="*/ 59 h 96"/>
                <a:gd name="T86" fmla="*/ 72 w 94"/>
                <a:gd name="T87" fmla="*/ 67 h 96"/>
                <a:gd name="T88" fmla="*/ 59 w 94"/>
                <a:gd name="T89" fmla="*/ 67 h 96"/>
                <a:gd name="T90" fmla="*/ 59 w 94"/>
                <a:gd name="T91" fmla="*/ 66 h 96"/>
                <a:gd name="T92" fmla="*/ 64 w 94"/>
                <a:gd name="T93" fmla="*/ 59 h 96"/>
                <a:gd name="T94" fmla="*/ 66 w 94"/>
                <a:gd name="T95" fmla="*/ 49 h 96"/>
                <a:gd name="T96" fmla="*/ 66 w 94"/>
                <a:gd name="T97" fmla="*/ 49 h 96"/>
                <a:gd name="T98" fmla="*/ 56 w 94"/>
                <a:gd name="T99" fmla="*/ 49 h 96"/>
                <a:gd name="T100" fmla="*/ 54 w 94"/>
                <a:gd name="T101" fmla="*/ 53 h 96"/>
                <a:gd name="T102" fmla="*/ 52 w 94"/>
                <a:gd name="T103" fmla="*/ 59 h 96"/>
                <a:gd name="T104" fmla="*/ 50 w 94"/>
                <a:gd name="T105" fmla="*/ 64 h 96"/>
                <a:gd name="T106" fmla="*/ 46 w 94"/>
                <a:gd name="T107" fmla="*/ 67 h 96"/>
                <a:gd name="T108" fmla="*/ 36 w 94"/>
                <a:gd name="T109" fmla="*/ 70 h 96"/>
                <a:gd name="T110" fmla="*/ 33 w 94"/>
                <a:gd name="T111" fmla="*/ 70 h 96"/>
                <a:gd name="T112" fmla="*/ 27 w 94"/>
                <a:gd name="T113" fmla="*/ 66 h 96"/>
                <a:gd name="T114" fmla="*/ 23 w 94"/>
                <a:gd name="T115" fmla="*/ 64 h 96"/>
                <a:gd name="T116" fmla="*/ 19 w 94"/>
                <a:gd name="T117" fmla="*/ 49 h 96"/>
                <a:gd name="T118" fmla="*/ 11 w 94"/>
                <a:gd name="T119" fmla="*/ 49 h 96"/>
                <a:gd name="T120" fmla="*/ 11 w 94"/>
                <a:gd name="T121" fmla="*/ 46 h 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94" h="96">
                  <a:moveTo>
                    <a:pt x="46" y="96"/>
                  </a:moveTo>
                  <a:lnTo>
                    <a:pt x="46" y="96"/>
                  </a:lnTo>
                  <a:lnTo>
                    <a:pt x="56" y="95"/>
                  </a:lnTo>
                  <a:lnTo>
                    <a:pt x="64" y="91"/>
                  </a:lnTo>
                  <a:lnTo>
                    <a:pt x="71" y="88"/>
                  </a:lnTo>
                  <a:lnTo>
                    <a:pt x="78" y="82"/>
                  </a:lnTo>
                  <a:lnTo>
                    <a:pt x="84" y="74"/>
                  </a:lnTo>
                  <a:lnTo>
                    <a:pt x="89" y="66"/>
                  </a:lnTo>
                  <a:lnTo>
                    <a:pt x="93" y="58"/>
                  </a:lnTo>
                  <a:lnTo>
                    <a:pt x="94" y="48"/>
                  </a:lnTo>
                  <a:lnTo>
                    <a:pt x="94" y="48"/>
                  </a:lnTo>
                  <a:lnTo>
                    <a:pt x="94" y="38"/>
                  </a:lnTo>
                  <a:lnTo>
                    <a:pt x="93" y="29"/>
                  </a:lnTo>
                  <a:lnTo>
                    <a:pt x="90" y="20"/>
                  </a:lnTo>
                  <a:lnTo>
                    <a:pt x="86" y="14"/>
                  </a:lnTo>
                  <a:lnTo>
                    <a:pt x="80" y="8"/>
                  </a:lnTo>
                  <a:lnTo>
                    <a:pt x="72" y="4"/>
                  </a:lnTo>
                  <a:lnTo>
                    <a:pt x="65" y="1"/>
                  </a:lnTo>
                  <a:lnTo>
                    <a:pt x="56" y="0"/>
                  </a:lnTo>
                  <a:lnTo>
                    <a:pt x="56" y="0"/>
                  </a:lnTo>
                  <a:lnTo>
                    <a:pt x="46" y="1"/>
                  </a:lnTo>
                  <a:lnTo>
                    <a:pt x="36" y="4"/>
                  </a:lnTo>
                  <a:lnTo>
                    <a:pt x="28" y="8"/>
                  </a:lnTo>
                  <a:lnTo>
                    <a:pt x="19" y="14"/>
                  </a:lnTo>
                  <a:lnTo>
                    <a:pt x="12" y="20"/>
                  </a:lnTo>
                  <a:lnTo>
                    <a:pt x="6" y="29"/>
                  </a:lnTo>
                  <a:lnTo>
                    <a:pt x="3" y="38"/>
                  </a:lnTo>
                  <a:lnTo>
                    <a:pt x="0" y="48"/>
                  </a:lnTo>
                  <a:lnTo>
                    <a:pt x="0" y="48"/>
                  </a:lnTo>
                  <a:lnTo>
                    <a:pt x="0" y="58"/>
                  </a:lnTo>
                  <a:lnTo>
                    <a:pt x="3" y="66"/>
                  </a:lnTo>
                  <a:lnTo>
                    <a:pt x="6" y="74"/>
                  </a:lnTo>
                  <a:lnTo>
                    <a:pt x="12" y="82"/>
                  </a:lnTo>
                  <a:lnTo>
                    <a:pt x="19" y="88"/>
                  </a:lnTo>
                  <a:lnTo>
                    <a:pt x="28" y="91"/>
                  </a:lnTo>
                  <a:lnTo>
                    <a:pt x="36" y="95"/>
                  </a:lnTo>
                  <a:lnTo>
                    <a:pt x="46" y="96"/>
                  </a:lnTo>
                  <a:lnTo>
                    <a:pt x="46" y="96"/>
                  </a:lnTo>
                  <a:close/>
                  <a:moveTo>
                    <a:pt x="11" y="46"/>
                  </a:moveTo>
                  <a:lnTo>
                    <a:pt x="11" y="46"/>
                  </a:lnTo>
                  <a:lnTo>
                    <a:pt x="21" y="46"/>
                  </a:lnTo>
                  <a:lnTo>
                    <a:pt x="21" y="46"/>
                  </a:lnTo>
                  <a:lnTo>
                    <a:pt x="23" y="35"/>
                  </a:lnTo>
                  <a:lnTo>
                    <a:pt x="23" y="35"/>
                  </a:lnTo>
                  <a:lnTo>
                    <a:pt x="27" y="25"/>
                  </a:lnTo>
                  <a:lnTo>
                    <a:pt x="27" y="25"/>
                  </a:lnTo>
                  <a:lnTo>
                    <a:pt x="40" y="25"/>
                  </a:lnTo>
                  <a:lnTo>
                    <a:pt x="40" y="25"/>
                  </a:lnTo>
                  <a:lnTo>
                    <a:pt x="40" y="26"/>
                  </a:lnTo>
                  <a:lnTo>
                    <a:pt x="40" y="26"/>
                  </a:lnTo>
                  <a:lnTo>
                    <a:pt x="36" y="31"/>
                  </a:lnTo>
                  <a:lnTo>
                    <a:pt x="33" y="36"/>
                  </a:lnTo>
                  <a:lnTo>
                    <a:pt x="33" y="36"/>
                  </a:lnTo>
                  <a:lnTo>
                    <a:pt x="32" y="41"/>
                  </a:lnTo>
                  <a:lnTo>
                    <a:pt x="30" y="46"/>
                  </a:lnTo>
                  <a:lnTo>
                    <a:pt x="30" y="46"/>
                  </a:lnTo>
                  <a:lnTo>
                    <a:pt x="42" y="46"/>
                  </a:lnTo>
                  <a:lnTo>
                    <a:pt x="42" y="46"/>
                  </a:lnTo>
                  <a:lnTo>
                    <a:pt x="42" y="43"/>
                  </a:lnTo>
                  <a:lnTo>
                    <a:pt x="42" y="43"/>
                  </a:lnTo>
                  <a:lnTo>
                    <a:pt x="45" y="37"/>
                  </a:lnTo>
                  <a:lnTo>
                    <a:pt x="45" y="37"/>
                  </a:lnTo>
                  <a:lnTo>
                    <a:pt x="48" y="32"/>
                  </a:lnTo>
                  <a:lnTo>
                    <a:pt x="53" y="29"/>
                  </a:lnTo>
                  <a:lnTo>
                    <a:pt x="53" y="29"/>
                  </a:lnTo>
                  <a:lnTo>
                    <a:pt x="57" y="26"/>
                  </a:lnTo>
                  <a:lnTo>
                    <a:pt x="63" y="25"/>
                  </a:lnTo>
                  <a:lnTo>
                    <a:pt x="63" y="25"/>
                  </a:lnTo>
                  <a:lnTo>
                    <a:pt x="66" y="26"/>
                  </a:lnTo>
                  <a:lnTo>
                    <a:pt x="69" y="28"/>
                  </a:lnTo>
                  <a:lnTo>
                    <a:pt x="72" y="29"/>
                  </a:lnTo>
                  <a:lnTo>
                    <a:pt x="74" y="32"/>
                  </a:lnTo>
                  <a:lnTo>
                    <a:pt x="74" y="32"/>
                  </a:lnTo>
                  <a:lnTo>
                    <a:pt x="76" y="38"/>
                  </a:lnTo>
                  <a:lnTo>
                    <a:pt x="77" y="46"/>
                  </a:lnTo>
                  <a:lnTo>
                    <a:pt x="77" y="46"/>
                  </a:lnTo>
                  <a:lnTo>
                    <a:pt x="83" y="46"/>
                  </a:lnTo>
                  <a:lnTo>
                    <a:pt x="83" y="46"/>
                  </a:lnTo>
                  <a:lnTo>
                    <a:pt x="83" y="49"/>
                  </a:lnTo>
                  <a:lnTo>
                    <a:pt x="83" y="49"/>
                  </a:lnTo>
                  <a:lnTo>
                    <a:pt x="77" y="49"/>
                  </a:lnTo>
                  <a:lnTo>
                    <a:pt x="77" y="49"/>
                  </a:lnTo>
                  <a:lnTo>
                    <a:pt x="77" y="49"/>
                  </a:lnTo>
                  <a:lnTo>
                    <a:pt x="77" y="49"/>
                  </a:lnTo>
                  <a:lnTo>
                    <a:pt x="75" y="59"/>
                  </a:lnTo>
                  <a:lnTo>
                    <a:pt x="75" y="59"/>
                  </a:lnTo>
                  <a:lnTo>
                    <a:pt x="72" y="67"/>
                  </a:lnTo>
                  <a:lnTo>
                    <a:pt x="72" y="67"/>
                  </a:lnTo>
                  <a:lnTo>
                    <a:pt x="59" y="67"/>
                  </a:lnTo>
                  <a:lnTo>
                    <a:pt x="59" y="67"/>
                  </a:lnTo>
                  <a:lnTo>
                    <a:pt x="59" y="66"/>
                  </a:lnTo>
                  <a:lnTo>
                    <a:pt x="59" y="66"/>
                  </a:lnTo>
                  <a:lnTo>
                    <a:pt x="64" y="59"/>
                  </a:lnTo>
                  <a:lnTo>
                    <a:pt x="64" y="59"/>
                  </a:lnTo>
                  <a:lnTo>
                    <a:pt x="66" y="54"/>
                  </a:lnTo>
                  <a:lnTo>
                    <a:pt x="66" y="49"/>
                  </a:lnTo>
                  <a:lnTo>
                    <a:pt x="66" y="49"/>
                  </a:lnTo>
                  <a:lnTo>
                    <a:pt x="66" y="49"/>
                  </a:lnTo>
                  <a:lnTo>
                    <a:pt x="66" y="49"/>
                  </a:lnTo>
                  <a:lnTo>
                    <a:pt x="56" y="49"/>
                  </a:lnTo>
                  <a:lnTo>
                    <a:pt x="56" y="49"/>
                  </a:lnTo>
                  <a:lnTo>
                    <a:pt x="54" y="53"/>
                  </a:lnTo>
                  <a:lnTo>
                    <a:pt x="54" y="53"/>
                  </a:lnTo>
                  <a:lnTo>
                    <a:pt x="52" y="59"/>
                  </a:lnTo>
                  <a:lnTo>
                    <a:pt x="52" y="59"/>
                  </a:lnTo>
                  <a:lnTo>
                    <a:pt x="50" y="64"/>
                  </a:lnTo>
                  <a:lnTo>
                    <a:pt x="46" y="67"/>
                  </a:lnTo>
                  <a:lnTo>
                    <a:pt x="46" y="67"/>
                  </a:lnTo>
                  <a:lnTo>
                    <a:pt x="41" y="70"/>
                  </a:lnTo>
                  <a:lnTo>
                    <a:pt x="36" y="70"/>
                  </a:lnTo>
                  <a:lnTo>
                    <a:pt x="36" y="70"/>
                  </a:lnTo>
                  <a:lnTo>
                    <a:pt x="33" y="70"/>
                  </a:lnTo>
                  <a:lnTo>
                    <a:pt x="29" y="68"/>
                  </a:lnTo>
                  <a:lnTo>
                    <a:pt x="27" y="66"/>
                  </a:lnTo>
                  <a:lnTo>
                    <a:pt x="23" y="64"/>
                  </a:lnTo>
                  <a:lnTo>
                    <a:pt x="23" y="64"/>
                  </a:lnTo>
                  <a:lnTo>
                    <a:pt x="21" y="56"/>
                  </a:lnTo>
                  <a:lnTo>
                    <a:pt x="19" y="49"/>
                  </a:lnTo>
                  <a:lnTo>
                    <a:pt x="19" y="49"/>
                  </a:lnTo>
                  <a:lnTo>
                    <a:pt x="11" y="49"/>
                  </a:lnTo>
                  <a:lnTo>
                    <a:pt x="11" y="49"/>
                  </a:lnTo>
                  <a:lnTo>
                    <a:pt x="11" y="46"/>
                  </a:lnTo>
                  <a:lnTo>
                    <a:pt x="11" y="46"/>
                  </a:lnTo>
                  <a:close/>
                </a:path>
              </a:pathLst>
            </a:custGeom>
            <a:grpFill/>
            <a:ln>
              <a:solidFill>
                <a:schemeClr val="bg1"/>
              </a:solidFill>
              <a:headEnd/>
              <a:tailEn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solidFill>
                  <a:srgbClr val="0070C0"/>
                </a:solidFill>
              </a:endParaRPr>
            </a:p>
          </xdr:txBody>
        </xdr:sp>
        <xdr:sp macro="" textlink="">
          <xdr:nvSpPr>
            <xdr:cNvPr id="71" name="Freeform 83">
              <a:extLst>
                <a:ext uri="{FF2B5EF4-FFF2-40B4-BE49-F238E27FC236}">
                  <a16:creationId xmlns:a16="http://schemas.microsoft.com/office/drawing/2014/main" id="{00000000-0008-0000-0200-000047000000}"/>
                </a:ext>
              </a:extLst>
            </xdr:cNvPr>
            <xdr:cNvSpPr>
              <a:spLocks/>
            </xdr:cNvSpPr>
          </xdr:nvSpPr>
          <xdr:spPr bwMode="auto">
            <a:xfrm>
              <a:off x="7170738" y="3786188"/>
              <a:ext cx="17463" cy="9525"/>
            </a:xfrm>
            <a:custGeom>
              <a:avLst/>
              <a:gdLst>
                <a:gd name="T0" fmla="*/ 0 w 11"/>
                <a:gd name="T1" fmla="*/ 3 h 6"/>
                <a:gd name="T2" fmla="*/ 0 w 11"/>
                <a:gd name="T3" fmla="*/ 3 h 6"/>
                <a:gd name="T4" fmla="*/ 2 w 11"/>
                <a:gd name="T5" fmla="*/ 5 h 6"/>
                <a:gd name="T6" fmla="*/ 2 w 11"/>
                <a:gd name="T7" fmla="*/ 5 h 6"/>
                <a:gd name="T8" fmla="*/ 5 w 11"/>
                <a:gd name="T9" fmla="*/ 6 h 6"/>
                <a:gd name="T10" fmla="*/ 5 w 11"/>
                <a:gd name="T11" fmla="*/ 6 h 6"/>
                <a:gd name="T12" fmla="*/ 6 w 11"/>
                <a:gd name="T13" fmla="*/ 6 h 6"/>
                <a:gd name="T14" fmla="*/ 9 w 11"/>
                <a:gd name="T15" fmla="*/ 5 h 6"/>
                <a:gd name="T16" fmla="*/ 9 w 11"/>
                <a:gd name="T17" fmla="*/ 5 h 6"/>
                <a:gd name="T18" fmla="*/ 11 w 11"/>
                <a:gd name="T19" fmla="*/ 1 h 6"/>
                <a:gd name="T20" fmla="*/ 11 w 11"/>
                <a:gd name="T21" fmla="*/ 1 h 6"/>
                <a:gd name="T22" fmla="*/ 11 w 11"/>
                <a:gd name="T23" fmla="*/ 0 h 6"/>
                <a:gd name="T24" fmla="*/ 11 w 11"/>
                <a:gd name="T25" fmla="*/ 0 h 6"/>
                <a:gd name="T26" fmla="*/ 0 w 11"/>
                <a:gd name="T27" fmla="*/ 0 h 6"/>
                <a:gd name="T28" fmla="*/ 0 w 11"/>
                <a:gd name="T29" fmla="*/ 0 h 6"/>
                <a:gd name="T30" fmla="*/ 0 w 11"/>
                <a:gd name="T31" fmla="*/ 0 h 6"/>
                <a:gd name="T32" fmla="*/ 0 w 11"/>
                <a:gd name="T33" fmla="*/ 0 h 6"/>
                <a:gd name="T34" fmla="*/ 0 w 11"/>
                <a:gd name="T35" fmla="*/ 3 h 6"/>
                <a:gd name="T36" fmla="*/ 0 w 11"/>
                <a:gd name="T37" fmla="*/ 3 h 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1" h="6">
                  <a:moveTo>
                    <a:pt x="0" y="3"/>
                  </a:moveTo>
                  <a:lnTo>
                    <a:pt x="0" y="3"/>
                  </a:lnTo>
                  <a:lnTo>
                    <a:pt x="2" y="5"/>
                  </a:lnTo>
                  <a:lnTo>
                    <a:pt x="2" y="5"/>
                  </a:lnTo>
                  <a:lnTo>
                    <a:pt x="5" y="6"/>
                  </a:lnTo>
                  <a:lnTo>
                    <a:pt x="5" y="6"/>
                  </a:lnTo>
                  <a:lnTo>
                    <a:pt x="6" y="6"/>
                  </a:lnTo>
                  <a:lnTo>
                    <a:pt x="9" y="5"/>
                  </a:lnTo>
                  <a:lnTo>
                    <a:pt x="9" y="5"/>
                  </a:lnTo>
                  <a:lnTo>
                    <a:pt x="11" y="1"/>
                  </a:lnTo>
                  <a:lnTo>
                    <a:pt x="11" y="1"/>
                  </a:lnTo>
                  <a:lnTo>
                    <a:pt x="11" y="0"/>
                  </a:lnTo>
                  <a:lnTo>
                    <a:pt x="11" y="0"/>
                  </a:lnTo>
                  <a:lnTo>
                    <a:pt x="0" y="0"/>
                  </a:lnTo>
                  <a:lnTo>
                    <a:pt x="0" y="0"/>
                  </a:lnTo>
                  <a:lnTo>
                    <a:pt x="0" y="0"/>
                  </a:lnTo>
                  <a:lnTo>
                    <a:pt x="0" y="0"/>
                  </a:lnTo>
                  <a:lnTo>
                    <a:pt x="0" y="3"/>
                  </a:lnTo>
                  <a:lnTo>
                    <a:pt x="0" y="3"/>
                  </a:lnTo>
                  <a:close/>
                </a:path>
              </a:pathLst>
            </a:custGeom>
            <a:grpFill/>
            <a:ln>
              <a:solidFill>
                <a:schemeClr val="bg1"/>
              </a:solidFill>
              <a:headEnd/>
              <a:tailEn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solidFill>
                  <a:srgbClr val="0070C0"/>
                </a:solidFill>
              </a:endParaRPr>
            </a:p>
          </xdr:txBody>
        </xdr:sp>
        <xdr:sp macro="" textlink="">
          <xdr:nvSpPr>
            <xdr:cNvPr id="72" name="Freeform 84">
              <a:extLst>
                <a:ext uri="{FF2B5EF4-FFF2-40B4-BE49-F238E27FC236}">
                  <a16:creationId xmlns:a16="http://schemas.microsoft.com/office/drawing/2014/main" id="{00000000-0008-0000-0200-000048000000}"/>
                </a:ext>
              </a:extLst>
            </xdr:cNvPr>
            <xdr:cNvSpPr>
              <a:spLocks/>
            </xdr:cNvSpPr>
          </xdr:nvSpPr>
          <xdr:spPr bwMode="auto">
            <a:xfrm>
              <a:off x="7213601" y="3771901"/>
              <a:ext cx="14288" cy="9525"/>
            </a:xfrm>
            <a:custGeom>
              <a:avLst/>
              <a:gdLst>
                <a:gd name="T0" fmla="*/ 9 w 9"/>
                <a:gd name="T1" fmla="*/ 3 h 6"/>
                <a:gd name="T2" fmla="*/ 9 w 9"/>
                <a:gd name="T3" fmla="*/ 3 h 6"/>
                <a:gd name="T4" fmla="*/ 8 w 9"/>
                <a:gd name="T5" fmla="*/ 1 h 6"/>
                <a:gd name="T6" fmla="*/ 8 w 9"/>
                <a:gd name="T7" fmla="*/ 1 h 6"/>
                <a:gd name="T8" fmla="*/ 6 w 9"/>
                <a:gd name="T9" fmla="*/ 0 h 6"/>
                <a:gd name="T10" fmla="*/ 6 w 9"/>
                <a:gd name="T11" fmla="*/ 0 h 6"/>
                <a:gd name="T12" fmla="*/ 3 w 9"/>
                <a:gd name="T13" fmla="*/ 1 h 6"/>
                <a:gd name="T14" fmla="*/ 2 w 9"/>
                <a:gd name="T15" fmla="*/ 2 h 6"/>
                <a:gd name="T16" fmla="*/ 2 w 9"/>
                <a:gd name="T17" fmla="*/ 2 h 6"/>
                <a:gd name="T18" fmla="*/ 0 w 9"/>
                <a:gd name="T19" fmla="*/ 6 h 6"/>
                <a:gd name="T20" fmla="*/ 0 w 9"/>
                <a:gd name="T21" fmla="*/ 6 h 6"/>
                <a:gd name="T22" fmla="*/ 9 w 9"/>
                <a:gd name="T23" fmla="*/ 6 h 6"/>
                <a:gd name="T24" fmla="*/ 9 w 9"/>
                <a:gd name="T25" fmla="*/ 6 h 6"/>
                <a:gd name="T26" fmla="*/ 9 w 9"/>
                <a:gd name="T27" fmla="*/ 3 h 6"/>
                <a:gd name="T28" fmla="*/ 9 w 9"/>
                <a:gd name="T29" fmla="*/ 3 h 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9" h="6">
                  <a:moveTo>
                    <a:pt x="9" y="3"/>
                  </a:moveTo>
                  <a:lnTo>
                    <a:pt x="9" y="3"/>
                  </a:lnTo>
                  <a:lnTo>
                    <a:pt x="8" y="1"/>
                  </a:lnTo>
                  <a:lnTo>
                    <a:pt x="8" y="1"/>
                  </a:lnTo>
                  <a:lnTo>
                    <a:pt x="6" y="0"/>
                  </a:lnTo>
                  <a:lnTo>
                    <a:pt x="6" y="0"/>
                  </a:lnTo>
                  <a:lnTo>
                    <a:pt x="3" y="1"/>
                  </a:lnTo>
                  <a:lnTo>
                    <a:pt x="2" y="2"/>
                  </a:lnTo>
                  <a:lnTo>
                    <a:pt x="2" y="2"/>
                  </a:lnTo>
                  <a:lnTo>
                    <a:pt x="0" y="6"/>
                  </a:lnTo>
                  <a:lnTo>
                    <a:pt x="0" y="6"/>
                  </a:lnTo>
                  <a:lnTo>
                    <a:pt x="9" y="6"/>
                  </a:lnTo>
                  <a:lnTo>
                    <a:pt x="9" y="6"/>
                  </a:lnTo>
                  <a:lnTo>
                    <a:pt x="9" y="3"/>
                  </a:lnTo>
                  <a:lnTo>
                    <a:pt x="9" y="3"/>
                  </a:lnTo>
                  <a:close/>
                </a:path>
              </a:pathLst>
            </a:custGeom>
            <a:grpFill/>
            <a:ln>
              <a:solidFill>
                <a:schemeClr val="bg1"/>
              </a:solidFill>
              <a:headEnd/>
              <a:tailEn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solidFill>
                  <a:srgbClr val="0070C0"/>
                </a:solidFill>
              </a:endParaRPr>
            </a:p>
          </xdr:txBody>
        </xdr:sp>
        <xdr:sp macro="" textlink="">
          <xdr:nvSpPr>
            <xdr:cNvPr id="73" name="Freeform 85">
              <a:extLst>
                <a:ext uri="{FF2B5EF4-FFF2-40B4-BE49-F238E27FC236}">
                  <a16:creationId xmlns:a16="http://schemas.microsoft.com/office/drawing/2014/main" id="{00000000-0008-0000-0200-000049000000}"/>
                </a:ext>
              </a:extLst>
            </xdr:cNvPr>
            <xdr:cNvSpPr>
              <a:spLocks/>
            </xdr:cNvSpPr>
          </xdr:nvSpPr>
          <xdr:spPr bwMode="auto">
            <a:xfrm>
              <a:off x="7094538" y="3632201"/>
              <a:ext cx="244475" cy="384175"/>
            </a:xfrm>
            <a:custGeom>
              <a:avLst/>
              <a:gdLst>
                <a:gd name="T0" fmla="*/ 152 w 154"/>
                <a:gd name="T1" fmla="*/ 0 h 242"/>
                <a:gd name="T2" fmla="*/ 134 w 154"/>
                <a:gd name="T3" fmla="*/ 54 h 242"/>
                <a:gd name="T4" fmla="*/ 125 w 154"/>
                <a:gd name="T5" fmla="*/ 108 h 242"/>
                <a:gd name="T6" fmla="*/ 126 w 154"/>
                <a:gd name="T7" fmla="*/ 163 h 242"/>
                <a:gd name="T8" fmla="*/ 137 w 154"/>
                <a:gd name="T9" fmla="*/ 219 h 242"/>
                <a:gd name="T10" fmla="*/ 134 w 154"/>
                <a:gd name="T11" fmla="*/ 219 h 242"/>
                <a:gd name="T12" fmla="*/ 126 w 154"/>
                <a:gd name="T13" fmla="*/ 222 h 242"/>
                <a:gd name="T14" fmla="*/ 123 w 154"/>
                <a:gd name="T15" fmla="*/ 227 h 242"/>
                <a:gd name="T16" fmla="*/ 122 w 154"/>
                <a:gd name="T17" fmla="*/ 235 h 242"/>
                <a:gd name="T18" fmla="*/ 123 w 154"/>
                <a:gd name="T19" fmla="*/ 239 h 242"/>
                <a:gd name="T20" fmla="*/ 43 w 154"/>
                <a:gd name="T21" fmla="*/ 239 h 242"/>
                <a:gd name="T22" fmla="*/ 39 w 154"/>
                <a:gd name="T23" fmla="*/ 231 h 242"/>
                <a:gd name="T24" fmla="*/ 23 w 154"/>
                <a:gd name="T25" fmla="*/ 220 h 242"/>
                <a:gd name="T26" fmla="*/ 15 w 154"/>
                <a:gd name="T27" fmla="*/ 219 h 242"/>
                <a:gd name="T28" fmla="*/ 9 w 154"/>
                <a:gd name="T29" fmla="*/ 191 h 242"/>
                <a:gd name="T30" fmla="*/ 3 w 154"/>
                <a:gd name="T31" fmla="*/ 136 h 242"/>
                <a:gd name="T32" fmla="*/ 5 w 154"/>
                <a:gd name="T33" fmla="*/ 80 h 242"/>
                <a:gd name="T34" fmla="*/ 18 w 154"/>
                <a:gd name="T35" fmla="*/ 26 h 242"/>
                <a:gd name="T36" fmla="*/ 29 w 154"/>
                <a:gd name="T37" fmla="*/ 0 h 242"/>
                <a:gd name="T38" fmla="*/ 27 w 154"/>
                <a:gd name="T39" fmla="*/ 0 h 242"/>
                <a:gd name="T40" fmla="*/ 16 w 154"/>
                <a:gd name="T41" fmla="*/ 30 h 242"/>
                <a:gd name="T42" fmla="*/ 7 w 154"/>
                <a:gd name="T43" fmla="*/ 60 h 242"/>
                <a:gd name="T44" fmla="*/ 3 w 154"/>
                <a:gd name="T45" fmla="*/ 90 h 242"/>
                <a:gd name="T46" fmla="*/ 0 w 154"/>
                <a:gd name="T47" fmla="*/ 120 h 242"/>
                <a:gd name="T48" fmla="*/ 0 w 154"/>
                <a:gd name="T49" fmla="*/ 151 h 242"/>
                <a:gd name="T50" fmla="*/ 4 w 154"/>
                <a:gd name="T51" fmla="*/ 181 h 242"/>
                <a:gd name="T52" fmla="*/ 11 w 154"/>
                <a:gd name="T53" fmla="*/ 211 h 242"/>
                <a:gd name="T54" fmla="*/ 21 w 154"/>
                <a:gd name="T55" fmla="*/ 242 h 242"/>
                <a:gd name="T56" fmla="*/ 147 w 154"/>
                <a:gd name="T57" fmla="*/ 242 h 242"/>
                <a:gd name="T58" fmla="*/ 142 w 154"/>
                <a:gd name="T59" fmla="*/ 226 h 242"/>
                <a:gd name="T60" fmla="*/ 134 w 154"/>
                <a:gd name="T61" fmla="*/ 197 h 242"/>
                <a:gd name="T62" fmla="*/ 129 w 154"/>
                <a:gd name="T63" fmla="*/ 166 h 242"/>
                <a:gd name="T64" fmla="*/ 128 w 154"/>
                <a:gd name="T65" fmla="*/ 136 h 242"/>
                <a:gd name="T66" fmla="*/ 128 w 154"/>
                <a:gd name="T67" fmla="*/ 104 h 242"/>
                <a:gd name="T68" fmla="*/ 131 w 154"/>
                <a:gd name="T69" fmla="*/ 74 h 242"/>
                <a:gd name="T70" fmla="*/ 138 w 154"/>
                <a:gd name="T71" fmla="*/ 44 h 242"/>
                <a:gd name="T72" fmla="*/ 148 w 154"/>
                <a:gd name="T73" fmla="*/ 15 h 242"/>
                <a:gd name="T74" fmla="*/ 154 w 154"/>
                <a:gd name="T75" fmla="*/ 0 h 242"/>
                <a:gd name="T76" fmla="*/ 152 w 154"/>
                <a:gd name="T77" fmla="*/ 0 h 2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154" h="242">
                  <a:moveTo>
                    <a:pt x="152" y="0"/>
                  </a:moveTo>
                  <a:lnTo>
                    <a:pt x="152" y="0"/>
                  </a:lnTo>
                  <a:lnTo>
                    <a:pt x="141" y="26"/>
                  </a:lnTo>
                  <a:lnTo>
                    <a:pt x="134" y="54"/>
                  </a:lnTo>
                  <a:lnTo>
                    <a:pt x="129" y="80"/>
                  </a:lnTo>
                  <a:lnTo>
                    <a:pt x="125" y="108"/>
                  </a:lnTo>
                  <a:lnTo>
                    <a:pt x="125" y="136"/>
                  </a:lnTo>
                  <a:lnTo>
                    <a:pt x="126" y="163"/>
                  </a:lnTo>
                  <a:lnTo>
                    <a:pt x="131" y="191"/>
                  </a:lnTo>
                  <a:lnTo>
                    <a:pt x="137" y="219"/>
                  </a:lnTo>
                  <a:lnTo>
                    <a:pt x="137" y="219"/>
                  </a:lnTo>
                  <a:lnTo>
                    <a:pt x="134" y="219"/>
                  </a:lnTo>
                  <a:lnTo>
                    <a:pt x="130" y="220"/>
                  </a:lnTo>
                  <a:lnTo>
                    <a:pt x="126" y="222"/>
                  </a:lnTo>
                  <a:lnTo>
                    <a:pt x="124" y="225"/>
                  </a:lnTo>
                  <a:lnTo>
                    <a:pt x="123" y="227"/>
                  </a:lnTo>
                  <a:lnTo>
                    <a:pt x="122" y="231"/>
                  </a:lnTo>
                  <a:lnTo>
                    <a:pt x="122" y="235"/>
                  </a:lnTo>
                  <a:lnTo>
                    <a:pt x="123" y="239"/>
                  </a:lnTo>
                  <a:lnTo>
                    <a:pt x="123" y="239"/>
                  </a:lnTo>
                  <a:lnTo>
                    <a:pt x="43" y="239"/>
                  </a:lnTo>
                  <a:lnTo>
                    <a:pt x="43" y="239"/>
                  </a:lnTo>
                  <a:lnTo>
                    <a:pt x="41" y="235"/>
                  </a:lnTo>
                  <a:lnTo>
                    <a:pt x="39" y="231"/>
                  </a:lnTo>
                  <a:lnTo>
                    <a:pt x="31" y="225"/>
                  </a:lnTo>
                  <a:lnTo>
                    <a:pt x="23" y="220"/>
                  </a:lnTo>
                  <a:lnTo>
                    <a:pt x="19" y="219"/>
                  </a:lnTo>
                  <a:lnTo>
                    <a:pt x="15" y="219"/>
                  </a:lnTo>
                  <a:lnTo>
                    <a:pt x="15" y="219"/>
                  </a:lnTo>
                  <a:lnTo>
                    <a:pt x="9" y="191"/>
                  </a:lnTo>
                  <a:lnTo>
                    <a:pt x="4" y="163"/>
                  </a:lnTo>
                  <a:lnTo>
                    <a:pt x="3" y="136"/>
                  </a:lnTo>
                  <a:lnTo>
                    <a:pt x="3" y="108"/>
                  </a:lnTo>
                  <a:lnTo>
                    <a:pt x="5" y="80"/>
                  </a:lnTo>
                  <a:lnTo>
                    <a:pt x="11" y="54"/>
                  </a:lnTo>
                  <a:lnTo>
                    <a:pt x="18" y="26"/>
                  </a:lnTo>
                  <a:lnTo>
                    <a:pt x="29" y="0"/>
                  </a:lnTo>
                  <a:lnTo>
                    <a:pt x="29" y="0"/>
                  </a:lnTo>
                  <a:lnTo>
                    <a:pt x="27" y="0"/>
                  </a:lnTo>
                  <a:lnTo>
                    <a:pt x="27" y="0"/>
                  </a:lnTo>
                  <a:lnTo>
                    <a:pt x="21" y="15"/>
                  </a:lnTo>
                  <a:lnTo>
                    <a:pt x="16" y="30"/>
                  </a:lnTo>
                  <a:lnTo>
                    <a:pt x="11" y="44"/>
                  </a:lnTo>
                  <a:lnTo>
                    <a:pt x="7" y="60"/>
                  </a:lnTo>
                  <a:lnTo>
                    <a:pt x="4" y="74"/>
                  </a:lnTo>
                  <a:lnTo>
                    <a:pt x="3" y="90"/>
                  </a:lnTo>
                  <a:lnTo>
                    <a:pt x="0" y="104"/>
                  </a:lnTo>
                  <a:lnTo>
                    <a:pt x="0" y="120"/>
                  </a:lnTo>
                  <a:lnTo>
                    <a:pt x="0" y="136"/>
                  </a:lnTo>
                  <a:lnTo>
                    <a:pt x="0" y="151"/>
                  </a:lnTo>
                  <a:lnTo>
                    <a:pt x="3" y="166"/>
                  </a:lnTo>
                  <a:lnTo>
                    <a:pt x="4" y="181"/>
                  </a:lnTo>
                  <a:lnTo>
                    <a:pt x="7" y="197"/>
                  </a:lnTo>
                  <a:lnTo>
                    <a:pt x="11" y="211"/>
                  </a:lnTo>
                  <a:lnTo>
                    <a:pt x="15" y="226"/>
                  </a:lnTo>
                  <a:lnTo>
                    <a:pt x="21" y="242"/>
                  </a:lnTo>
                  <a:lnTo>
                    <a:pt x="21" y="242"/>
                  </a:lnTo>
                  <a:lnTo>
                    <a:pt x="147" y="242"/>
                  </a:lnTo>
                  <a:lnTo>
                    <a:pt x="147" y="242"/>
                  </a:lnTo>
                  <a:lnTo>
                    <a:pt x="142" y="226"/>
                  </a:lnTo>
                  <a:lnTo>
                    <a:pt x="138" y="211"/>
                  </a:lnTo>
                  <a:lnTo>
                    <a:pt x="134" y="197"/>
                  </a:lnTo>
                  <a:lnTo>
                    <a:pt x="131" y="181"/>
                  </a:lnTo>
                  <a:lnTo>
                    <a:pt x="129" y="166"/>
                  </a:lnTo>
                  <a:lnTo>
                    <a:pt x="128" y="151"/>
                  </a:lnTo>
                  <a:lnTo>
                    <a:pt x="128" y="136"/>
                  </a:lnTo>
                  <a:lnTo>
                    <a:pt x="128" y="120"/>
                  </a:lnTo>
                  <a:lnTo>
                    <a:pt x="128" y="104"/>
                  </a:lnTo>
                  <a:lnTo>
                    <a:pt x="129" y="90"/>
                  </a:lnTo>
                  <a:lnTo>
                    <a:pt x="131" y="74"/>
                  </a:lnTo>
                  <a:lnTo>
                    <a:pt x="135" y="60"/>
                  </a:lnTo>
                  <a:lnTo>
                    <a:pt x="138" y="44"/>
                  </a:lnTo>
                  <a:lnTo>
                    <a:pt x="142" y="30"/>
                  </a:lnTo>
                  <a:lnTo>
                    <a:pt x="148" y="15"/>
                  </a:lnTo>
                  <a:lnTo>
                    <a:pt x="154" y="0"/>
                  </a:lnTo>
                  <a:lnTo>
                    <a:pt x="154" y="0"/>
                  </a:lnTo>
                  <a:lnTo>
                    <a:pt x="152" y="0"/>
                  </a:lnTo>
                  <a:lnTo>
                    <a:pt x="152" y="0"/>
                  </a:lnTo>
                  <a:close/>
                </a:path>
              </a:pathLst>
            </a:custGeom>
            <a:grpFill/>
            <a:ln>
              <a:solidFill>
                <a:schemeClr val="bg1"/>
              </a:solidFill>
              <a:headEnd/>
              <a:tailEn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solidFill>
                  <a:srgbClr val="0070C0"/>
                </a:solidFill>
              </a:endParaRPr>
            </a:p>
          </xdr:txBody>
        </xdr:sp>
        <xdr:sp macro="" textlink="">
          <xdr:nvSpPr>
            <xdr:cNvPr id="74" name="Freeform 86">
              <a:extLst>
                <a:ext uri="{FF2B5EF4-FFF2-40B4-BE49-F238E27FC236}">
                  <a16:creationId xmlns:a16="http://schemas.microsoft.com/office/drawing/2014/main" id="{00000000-0008-0000-0200-00004A000000}"/>
                </a:ext>
              </a:extLst>
            </xdr:cNvPr>
            <xdr:cNvSpPr>
              <a:spLocks/>
            </xdr:cNvSpPr>
          </xdr:nvSpPr>
          <xdr:spPr bwMode="auto">
            <a:xfrm>
              <a:off x="7067551" y="3632201"/>
              <a:ext cx="296863" cy="407988"/>
            </a:xfrm>
            <a:custGeom>
              <a:avLst/>
              <a:gdLst>
                <a:gd name="T0" fmla="*/ 178 w 187"/>
                <a:gd name="T1" fmla="*/ 0 h 257"/>
                <a:gd name="T2" fmla="*/ 171 w 187"/>
                <a:gd name="T3" fmla="*/ 0 h 257"/>
                <a:gd name="T4" fmla="*/ 159 w 187"/>
                <a:gd name="T5" fmla="*/ 30 h 257"/>
                <a:gd name="T6" fmla="*/ 152 w 187"/>
                <a:gd name="T7" fmla="*/ 60 h 257"/>
                <a:gd name="T8" fmla="*/ 146 w 187"/>
                <a:gd name="T9" fmla="*/ 90 h 257"/>
                <a:gd name="T10" fmla="*/ 145 w 187"/>
                <a:gd name="T11" fmla="*/ 120 h 257"/>
                <a:gd name="T12" fmla="*/ 145 w 187"/>
                <a:gd name="T13" fmla="*/ 151 h 257"/>
                <a:gd name="T14" fmla="*/ 148 w 187"/>
                <a:gd name="T15" fmla="*/ 181 h 257"/>
                <a:gd name="T16" fmla="*/ 155 w 187"/>
                <a:gd name="T17" fmla="*/ 211 h 257"/>
                <a:gd name="T18" fmla="*/ 164 w 187"/>
                <a:gd name="T19" fmla="*/ 242 h 257"/>
                <a:gd name="T20" fmla="*/ 38 w 187"/>
                <a:gd name="T21" fmla="*/ 242 h 257"/>
                <a:gd name="T22" fmla="*/ 32 w 187"/>
                <a:gd name="T23" fmla="*/ 226 h 257"/>
                <a:gd name="T24" fmla="*/ 24 w 187"/>
                <a:gd name="T25" fmla="*/ 197 h 257"/>
                <a:gd name="T26" fmla="*/ 20 w 187"/>
                <a:gd name="T27" fmla="*/ 166 h 257"/>
                <a:gd name="T28" fmla="*/ 17 w 187"/>
                <a:gd name="T29" fmla="*/ 136 h 257"/>
                <a:gd name="T30" fmla="*/ 17 w 187"/>
                <a:gd name="T31" fmla="*/ 104 h 257"/>
                <a:gd name="T32" fmla="*/ 21 w 187"/>
                <a:gd name="T33" fmla="*/ 74 h 257"/>
                <a:gd name="T34" fmla="*/ 28 w 187"/>
                <a:gd name="T35" fmla="*/ 44 h 257"/>
                <a:gd name="T36" fmla="*/ 38 w 187"/>
                <a:gd name="T37" fmla="*/ 15 h 257"/>
                <a:gd name="T38" fmla="*/ 44 w 187"/>
                <a:gd name="T39" fmla="*/ 0 h 257"/>
                <a:gd name="T40" fmla="*/ 35 w 187"/>
                <a:gd name="T41" fmla="*/ 0 h 257"/>
                <a:gd name="T42" fmla="*/ 27 w 187"/>
                <a:gd name="T43" fmla="*/ 0 h 257"/>
                <a:gd name="T44" fmla="*/ 16 w 187"/>
                <a:gd name="T45" fmla="*/ 31 h 257"/>
                <a:gd name="T46" fmla="*/ 8 w 187"/>
                <a:gd name="T47" fmla="*/ 64 h 257"/>
                <a:gd name="T48" fmla="*/ 3 w 187"/>
                <a:gd name="T49" fmla="*/ 96 h 257"/>
                <a:gd name="T50" fmla="*/ 0 w 187"/>
                <a:gd name="T51" fmla="*/ 128 h 257"/>
                <a:gd name="T52" fmla="*/ 3 w 187"/>
                <a:gd name="T53" fmla="*/ 161 h 257"/>
                <a:gd name="T54" fmla="*/ 8 w 187"/>
                <a:gd name="T55" fmla="*/ 193 h 257"/>
                <a:gd name="T56" fmla="*/ 16 w 187"/>
                <a:gd name="T57" fmla="*/ 226 h 257"/>
                <a:gd name="T58" fmla="*/ 27 w 187"/>
                <a:gd name="T59" fmla="*/ 257 h 257"/>
                <a:gd name="T60" fmla="*/ 187 w 187"/>
                <a:gd name="T61" fmla="*/ 257 h 257"/>
                <a:gd name="T62" fmla="*/ 181 w 187"/>
                <a:gd name="T63" fmla="*/ 242 h 257"/>
                <a:gd name="T64" fmla="*/ 170 w 187"/>
                <a:gd name="T65" fmla="*/ 209 h 257"/>
                <a:gd name="T66" fmla="*/ 164 w 187"/>
                <a:gd name="T67" fmla="*/ 178 h 257"/>
                <a:gd name="T68" fmla="*/ 160 w 187"/>
                <a:gd name="T69" fmla="*/ 145 h 257"/>
                <a:gd name="T70" fmla="*/ 160 w 187"/>
                <a:gd name="T71" fmla="*/ 112 h 257"/>
                <a:gd name="T72" fmla="*/ 164 w 187"/>
                <a:gd name="T73" fmla="*/ 79 h 257"/>
                <a:gd name="T74" fmla="*/ 170 w 187"/>
                <a:gd name="T75" fmla="*/ 48 h 257"/>
                <a:gd name="T76" fmla="*/ 181 w 187"/>
                <a:gd name="T77" fmla="*/ 15 h 257"/>
                <a:gd name="T78" fmla="*/ 187 w 187"/>
                <a:gd name="T79" fmla="*/ 0 h 257"/>
                <a:gd name="T80" fmla="*/ 178 w 187"/>
                <a:gd name="T81" fmla="*/ 0 h 2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Lst>
              <a:rect l="0" t="0" r="r" b="b"/>
              <a:pathLst>
                <a:path w="187" h="257">
                  <a:moveTo>
                    <a:pt x="178" y="0"/>
                  </a:moveTo>
                  <a:lnTo>
                    <a:pt x="178" y="0"/>
                  </a:lnTo>
                  <a:lnTo>
                    <a:pt x="171" y="0"/>
                  </a:lnTo>
                  <a:lnTo>
                    <a:pt x="171" y="0"/>
                  </a:lnTo>
                  <a:lnTo>
                    <a:pt x="165" y="15"/>
                  </a:lnTo>
                  <a:lnTo>
                    <a:pt x="159" y="30"/>
                  </a:lnTo>
                  <a:lnTo>
                    <a:pt x="155" y="44"/>
                  </a:lnTo>
                  <a:lnTo>
                    <a:pt x="152" y="60"/>
                  </a:lnTo>
                  <a:lnTo>
                    <a:pt x="148" y="74"/>
                  </a:lnTo>
                  <a:lnTo>
                    <a:pt x="146" y="90"/>
                  </a:lnTo>
                  <a:lnTo>
                    <a:pt x="145" y="104"/>
                  </a:lnTo>
                  <a:lnTo>
                    <a:pt x="145" y="120"/>
                  </a:lnTo>
                  <a:lnTo>
                    <a:pt x="145" y="136"/>
                  </a:lnTo>
                  <a:lnTo>
                    <a:pt x="145" y="151"/>
                  </a:lnTo>
                  <a:lnTo>
                    <a:pt x="146" y="166"/>
                  </a:lnTo>
                  <a:lnTo>
                    <a:pt x="148" y="181"/>
                  </a:lnTo>
                  <a:lnTo>
                    <a:pt x="151" y="197"/>
                  </a:lnTo>
                  <a:lnTo>
                    <a:pt x="155" y="211"/>
                  </a:lnTo>
                  <a:lnTo>
                    <a:pt x="159" y="226"/>
                  </a:lnTo>
                  <a:lnTo>
                    <a:pt x="164" y="242"/>
                  </a:lnTo>
                  <a:lnTo>
                    <a:pt x="164" y="242"/>
                  </a:lnTo>
                  <a:lnTo>
                    <a:pt x="38" y="242"/>
                  </a:lnTo>
                  <a:lnTo>
                    <a:pt x="38" y="242"/>
                  </a:lnTo>
                  <a:lnTo>
                    <a:pt x="32" y="226"/>
                  </a:lnTo>
                  <a:lnTo>
                    <a:pt x="28" y="211"/>
                  </a:lnTo>
                  <a:lnTo>
                    <a:pt x="24" y="197"/>
                  </a:lnTo>
                  <a:lnTo>
                    <a:pt x="21" y="181"/>
                  </a:lnTo>
                  <a:lnTo>
                    <a:pt x="20" y="166"/>
                  </a:lnTo>
                  <a:lnTo>
                    <a:pt x="17" y="151"/>
                  </a:lnTo>
                  <a:lnTo>
                    <a:pt x="17" y="136"/>
                  </a:lnTo>
                  <a:lnTo>
                    <a:pt x="17" y="120"/>
                  </a:lnTo>
                  <a:lnTo>
                    <a:pt x="17" y="104"/>
                  </a:lnTo>
                  <a:lnTo>
                    <a:pt x="20" y="90"/>
                  </a:lnTo>
                  <a:lnTo>
                    <a:pt x="21" y="74"/>
                  </a:lnTo>
                  <a:lnTo>
                    <a:pt x="24" y="60"/>
                  </a:lnTo>
                  <a:lnTo>
                    <a:pt x="28" y="44"/>
                  </a:lnTo>
                  <a:lnTo>
                    <a:pt x="33" y="30"/>
                  </a:lnTo>
                  <a:lnTo>
                    <a:pt x="38" y="15"/>
                  </a:lnTo>
                  <a:lnTo>
                    <a:pt x="44" y="0"/>
                  </a:lnTo>
                  <a:lnTo>
                    <a:pt x="44" y="0"/>
                  </a:lnTo>
                  <a:lnTo>
                    <a:pt x="35" y="0"/>
                  </a:lnTo>
                  <a:lnTo>
                    <a:pt x="35" y="0"/>
                  </a:lnTo>
                  <a:lnTo>
                    <a:pt x="27" y="0"/>
                  </a:lnTo>
                  <a:lnTo>
                    <a:pt x="27" y="0"/>
                  </a:lnTo>
                  <a:lnTo>
                    <a:pt x="21" y="15"/>
                  </a:lnTo>
                  <a:lnTo>
                    <a:pt x="16" y="31"/>
                  </a:lnTo>
                  <a:lnTo>
                    <a:pt x="11" y="48"/>
                  </a:lnTo>
                  <a:lnTo>
                    <a:pt x="8" y="64"/>
                  </a:lnTo>
                  <a:lnTo>
                    <a:pt x="4" y="79"/>
                  </a:lnTo>
                  <a:lnTo>
                    <a:pt x="3" y="96"/>
                  </a:lnTo>
                  <a:lnTo>
                    <a:pt x="2" y="112"/>
                  </a:lnTo>
                  <a:lnTo>
                    <a:pt x="0" y="128"/>
                  </a:lnTo>
                  <a:lnTo>
                    <a:pt x="2" y="145"/>
                  </a:lnTo>
                  <a:lnTo>
                    <a:pt x="3" y="161"/>
                  </a:lnTo>
                  <a:lnTo>
                    <a:pt x="4" y="178"/>
                  </a:lnTo>
                  <a:lnTo>
                    <a:pt x="8" y="193"/>
                  </a:lnTo>
                  <a:lnTo>
                    <a:pt x="11" y="209"/>
                  </a:lnTo>
                  <a:lnTo>
                    <a:pt x="16" y="226"/>
                  </a:lnTo>
                  <a:lnTo>
                    <a:pt x="21" y="242"/>
                  </a:lnTo>
                  <a:lnTo>
                    <a:pt x="27" y="257"/>
                  </a:lnTo>
                  <a:lnTo>
                    <a:pt x="27" y="257"/>
                  </a:lnTo>
                  <a:lnTo>
                    <a:pt x="187" y="257"/>
                  </a:lnTo>
                  <a:lnTo>
                    <a:pt x="187" y="257"/>
                  </a:lnTo>
                  <a:lnTo>
                    <a:pt x="181" y="242"/>
                  </a:lnTo>
                  <a:lnTo>
                    <a:pt x="175" y="226"/>
                  </a:lnTo>
                  <a:lnTo>
                    <a:pt x="170" y="209"/>
                  </a:lnTo>
                  <a:lnTo>
                    <a:pt x="166" y="193"/>
                  </a:lnTo>
                  <a:lnTo>
                    <a:pt x="164" y="178"/>
                  </a:lnTo>
                  <a:lnTo>
                    <a:pt x="162" y="161"/>
                  </a:lnTo>
                  <a:lnTo>
                    <a:pt x="160" y="145"/>
                  </a:lnTo>
                  <a:lnTo>
                    <a:pt x="160" y="128"/>
                  </a:lnTo>
                  <a:lnTo>
                    <a:pt x="160" y="112"/>
                  </a:lnTo>
                  <a:lnTo>
                    <a:pt x="162" y="96"/>
                  </a:lnTo>
                  <a:lnTo>
                    <a:pt x="164" y="79"/>
                  </a:lnTo>
                  <a:lnTo>
                    <a:pt x="166" y="64"/>
                  </a:lnTo>
                  <a:lnTo>
                    <a:pt x="170" y="48"/>
                  </a:lnTo>
                  <a:lnTo>
                    <a:pt x="175" y="31"/>
                  </a:lnTo>
                  <a:lnTo>
                    <a:pt x="181" y="15"/>
                  </a:lnTo>
                  <a:lnTo>
                    <a:pt x="187" y="0"/>
                  </a:lnTo>
                  <a:lnTo>
                    <a:pt x="187" y="0"/>
                  </a:lnTo>
                  <a:lnTo>
                    <a:pt x="178" y="0"/>
                  </a:lnTo>
                  <a:lnTo>
                    <a:pt x="178" y="0"/>
                  </a:lnTo>
                  <a:close/>
                </a:path>
              </a:pathLst>
            </a:custGeom>
            <a:grpFill/>
            <a:ln>
              <a:solidFill>
                <a:schemeClr val="bg1"/>
              </a:solidFill>
              <a:headEnd/>
              <a:tailEn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solidFill>
                  <a:srgbClr val="0070C0"/>
                </a:solidFill>
              </a:endParaRPr>
            </a:p>
          </xdr:txBody>
        </xdr:sp>
        <xdr:sp macro="" textlink="">
          <xdr:nvSpPr>
            <xdr:cNvPr id="75" name="Freeform 87">
              <a:extLst>
                <a:ext uri="{FF2B5EF4-FFF2-40B4-BE49-F238E27FC236}">
                  <a16:creationId xmlns:a16="http://schemas.microsoft.com/office/drawing/2014/main" id="{00000000-0008-0000-0200-00004B000000}"/>
                </a:ext>
              </a:extLst>
            </xdr:cNvPr>
            <xdr:cNvSpPr>
              <a:spLocks noEditPoints="1"/>
            </xdr:cNvSpPr>
          </xdr:nvSpPr>
          <xdr:spPr bwMode="auto">
            <a:xfrm>
              <a:off x="7099301" y="3632201"/>
              <a:ext cx="236538" cy="379413"/>
            </a:xfrm>
            <a:custGeom>
              <a:avLst/>
              <a:gdLst>
                <a:gd name="T0" fmla="*/ 12 w 149"/>
                <a:gd name="T1" fmla="*/ 219 h 239"/>
                <a:gd name="T2" fmla="*/ 20 w 149"/>
                <a:gd name="T3" fmla="*/ 220 h 239"/>
                <a:gd name="T4" fmla="*/ 36 w 149"/>
                <a:gd name="T5" fmla="*/ 231 h 239"/>
                <a:gd name="T6" fmla="*/ 40 w 149"/>
                <a:gd name="T7" fmla="*/ 239 h 239"/>
                <a:gd name="T8" fmla="*/ 120 w 149"/>
                <a:gd name="T9" fmla="*/ 239 h 239"/>
                <a:gd name="T10" fmla="*/ 119 w 149"/>
                <a:gd name="T11" fmla="*/ 235 h 239"/>
                <a:gd name="T12" fmla="*/ 120 w 149"/>
                <a:gd name="T13" fmla="*/ 227 h 239"/>
                <a:gd name="T14" fmla="*/ 123 w 149"/>
                <a:gd name="T15" fmla="*/ 222 h 239"/>
                <a:gd name="T16" fmla="*/ 131 w 149"/>
                <a:gd name="T17" fmla="*/ 219 h 239"/>
                <a:gd name="T18" fmla="*/ 134 w 149"/>
                <a:gd name="T19" fmla="*/ 219 h 239"/>
                <a:gd name="T20" fmla="*/ 123 w 149"/>
                <a:gd name="T21" fmla="*/ 163 h 239"/>
                <a:gd name="T22" fmla="*/ 122 w 149"/>
                <a:gd name="T23" fmla="*/ 108 h 239"/>
                <a:gd name="T24" fmla="*/ 131 w 149"/>
                <a:gd name="T25" fmla="*/ 54 h 239"/>
                <a:gd name="T26" fmla="*/ 149 w 149"/>
                <a:gd name="T27" fmla="*/ 0 h 239"/>
                <a:gd name="T28" fmla="*/ 26 w 149"/>
                <a:gd name="T29" fmla="*/ 0 h 239"/>
                <a:gd name="T30" fmla="*/ 15 w 149"/>
                <a:gd name="T31" fmla="*/ 26 h 239"/>
                <a:gd name="T32" fmla="*/ 2 w 149"/>
                <a:gd name="T33" fmla="*/ 80 h 239"/>
                <a:gd name="T34" fmla="*/ 0 w 149"/>
                <a:gd name="T35" fmla="*/ 136 h 239"/>
                <a:gd name="T36" fmla="*/ 6 w 149"/>
                <a:gd name="T37" fmla="*/ 191 h 239"/>
                <a:gd name="T38" fmla="*/ 12 w 149"/>
                <a:gd name="T39" fmla="*/ 219 h 239"/>
                <a:gd name="T40" fmla="*/ 71 w 149"/>
                <a:gd name="T41" fmla="*/ 48 h 239"/>
                <a:gd name="T42" fmla="*/ 87 w 149"/>
                <a:gd name="T43" fmla="*/ 52 h 239"/>
                <a:gd name="T44" fmla="*/ 101 w 149"/>
                <a:gd name="T45" fmla="*/ 62 h 239"/>
                <a:gd name="T46" fmla="*/ 108 w 149"/>
                <a:gd name="T47" fmla="*/ 77 h 239"/>
                <a:gd name="T48" fmla="*/ 109 w 149"/>
                <a:gd name="T49" fmla="*/ 96 h 239"/>
                <a:gd name="T50" fmla="*/ 108 w 149"/>
                <a:gd name="T51" fmla="*/ 106 h 239"/>
                <a:gd name="T52" fmla="*/ 99 w 149"/>
                <a:gd name="T53" fmla="*/ 122 h 239"/>
                <a:gd name="T54" fmla="*/ 86 w 149"/>
                <a:gd name="T55" fmla="*/ 136 h 239"/>
                <a:gd name="T56" fmla="*/ 71 w 149"/>
                <a:gd name="T57" fmla="*/ 143 h 239"/>
                <a:gd name="T58" fmla="*/ 61 w 149"/>
                <a:gd name="T59" fmla="*/ 144 h 239"/>
                <a:gd name="T60" fmla="*/ 43 w 149"/>
                <a:gd name="T61" fmla="*/ 139 h 239"/>
                <a:gd name="T62" fmla="*/ 27 w 149"/>
                <a:gd name="T63" fmla="*/ 130 h 239"/>
                <a:gd name="T64" fmla="*/ 18 w 149"/>
                <a:gd name="T65" fmla="*/ 114 h 239"/>
                <a:gd name="T66" fmla="*/ 15 w 149"/>
                <a:gd name="T67" fmla="*/ 96 h 239"/>
                <a:gd name="T68" fmla="*/ 18 w 149"/>
                <a:gd name="T69" fmla="*/ 86 h 239"/>
                <a:gd name="T70" fmla="*/ 27 w 149"/>
                <a:gd name="T71" fmla="*/ 68 h 239"/>
                <a:gd name="T72" fmla="*/ 43 w 149"/>
                <a:gd name="T73" fmla="*/ 56 h 239"/>
                <a:gd name="T74" fmla="*/ 61 w 149"/>
                <a:gd name="T75" fmla="*/ 49 h 239"/>
                <a:gd name="T76" fmla="*/ 71 w 149"/>
                <a:gd name="T77" fmla="*/ 48 h 2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149" h="239">
                  <a:moveTo>
                    <a:pt x="12" y="219"/>
                  </a:moveTo>
                  <a:lnTo>
                    <a:pt x="12" y="219"/>
                  </a:lnTo>
                  <a:lnTo>
                    <a:pt x="16" y="219"/>
                  </a:lnTo>
                  <a:lnTo>
                    <a:pt x="20" y="220"/>
                  </a:lnTo>
                  <a:lnTo>
                    <a:pt x="28" y="225"/>
                  </a:lnTo>
                  <a:lnTo>
                    <a:pt x="36" y="231"/>
                  </a:lnTo>
                  <a:lnTo>
                    <a:pt x="38" y="235"/>
                  </a:lnTo>
                  <a:lnTo>
                    <a:pt x="40" y="239"/>
                  </a:lnTo>
                  <a:lnTo>
                    <a:pt x="40" y="239"/>
                  </a:lnTo>
                  <a:lnTo>
                    <a:pt x="120" y="239"/>
                  </a:lnTo>
                  <a:lnTo>
                    <a:pt x="120" y="239"/>
                  </a:lnTo>
                  <a:lnTo>
                    <a:pt x="119" y="235"/>
                  </a:lnTo>
                  <a:lnTo>
                    <a:pt x="119" y="231"/>
                  </a:lnTo>
                  <a:lnTo>
                    <a:pt x="120" y="227"/>
                  </a:lnTo>
                  <a:lnTo>
                    <a:pt x="121" y="225"/>
                  </a:lnTo>
                  <a:lnTo>
                    <a:pt x="123" y="222"/>
                  </a:lnTo>
                  <a:lnTo>
                    <a:pt x="127" y="220"/>
                  </a:lnTo>
                  <a:lnTo>
                    <a:pt x="131" y="219"/>
                  </a:lnTo>
                  <a:lnTo>
                    <a:pt x="134" y="219"/>
                  </a:lnTo>
                  <a:lnTo>
                    <a:pt x="134" y="219"/>
                  </a:lnTo>
                  <a:lnTo>
                    <a:pt x="128" y="191"/>
                  </a:lnTo>
                  <a:lnTo>
                    <a:pt x="123" y="163"/>
                  </a:lnTo>
                  <a:lnTo>
                    <a:pt x="122" y="136"/>
                  </a:lnTo>
                  <a:lnTo>
                    <a:pt x="122" y="108"/>
                  </a:lnTo>
                  <a:lnTo>
                    <a:pt x="126" y="80"/>
                  </a:lnTo>
                  <a:lnTo>
                    <a:pt x="131" y="54"/>
                  </a:lnTo>
                  <a:lnTo>
                    <a:pt x="138" y="26"/>
                  </a:lnTo>
                  <a:lnTo>
                    <a:pt x="149" y="0"/>
                  </a:lnTo>
                  <a:lnTo>
                    <a:pt x="149" y="0"/>
                  </a:lnTo>
                  <a:lnTo>
                    <a:pt x="26" y="0"/>
                  </a:lnTo>
                  <a:lnTo>
                    <a:pt x="26" y="0"/>
                  </a:lnTo>
                  <a:lnTo>
                    <a:pt x="15" y="26"/>
                  </a:lnTo>
                  <a:lnTo>
                    <a:pt x="8" y="54"/>
                  </a:lnTo>
                  <a:lnTo>
                    <a:pt x="2" y="80"/>
                  </a:lnTo>
                  <a:lnTo>
                    <a:pt x="0" y="108"/>
                  </a:lnTo>
                  <a:lnTo>
                    <a:pt x="0" y="136"/>
                  </a:lnTo>
                  <a:lnTo>
                    <a:pt x="1" y="163"/>
                  </a:lnTo>
                  <a:lnTo>
                    <a:pt x="6" y="191"/>
                  </a:lnTo>
                  <a:lnTo>
                    <a:pt x="12" y="219"/>
                  </a:lnTo>
                  <a:lnTo>
                    <a:pt x="12" y="219"/>
                  </a:lnTo>
                  <a:close/>
                  <a:moveTo>
                    <a:pt x="71" y="48"/>
                  </a:moveTo>
                  <a:lnTo>
                    <a:pt x="71" y="48"/>
                  </a:lnTo>
                  <a:lnTo>
                    <a:pt x="80" y="49"/>
                  </a:lnTo>
                  <a:lnTo>
                    <a:pt x="87" y="52"/>
                  </a:lnTo>
                  <a:lnTo>
                    <a:pt x="95" y="56"/>
                  </a:lnTo>
                  <a:lnTo>
                    <a:pt x="101" y="62"/>
                  </a:lnTo>
                  <a:lnTo>
                    <a:pt x="105" y="68"/>
                  </a:lnTo>
                  <a:lnTo>
                    <a:pt x="108" y="77"/>
                  </a:lnTo>
                  <a:lnTo>
                    <a:pt x="109" y="86"/>
                  </a:lnTo>
                  <a:lnTo>
                    <a:pt x="109" y="96"/>
                  </a:lnTo>
                  <a:lnTo>
                    <a:pt x="109" y="96"/>
                  </a:lnTo>
                  <a:lnTo>
                    <a:pt x="108" y="106"/>
                  </a:lnTo>
                  <a:lnTo>
                    <a:pt x="104" y="114"/>
                  </a:lnTo>
                  <a:lnTo>
                    <a:pt x="99" y="122"/>
                  </a:lnTo>
                  <a:lnTo>
                    <a:pt x="93" y="130"/>
                  </a:lnTo>
                  <a:lnTo>
                    <a:pt x="86" y="136"/>
                  </a:lnTo>
                  <a:lnTo>
                    <a:pt x="79" y="139"/>
                  </a:lnTo>
                  <a:lnTo>
                    <a:pt x="71" y="143"/>
                  </a:lnTo>
                  <a:lnTo>
                    <a:pt x="61" y="144"/>
                  </a:lnTo>
                  <a:lnTo>
                    <a:pt x="61" y="144"/>
                  </a:lnTo>
                  <a:lnTo>
                    <a:pt x="51" y="143"/>
                  </a:lnTo>
                  <a:lnTo>
                    <a:pt x="43" y="139"/>
                  </a:lnTo>
                  <a:lnTo>
                    <a:pt x="34" y="136"/>
                  </a:lnTo>
                  <a:lnTo>
                    <a:pt x="27" y="130"/>
                  </a:lnTo>
                  <a:lnTo>
                    <a:pt x="21" y="122"/>
                  </a:lnTo>
                  <a:lnTo>
                    <a:pt x="18" y="114"/>
                  </a:lnTo>
                  <a:lnTo>
                    <a:pt x="15" y="106"/>
                  </a:lnTo>
                  <a:lnTo>
                    <a:pt x="15" y="96"/>
                  </a:lnTo>
                  <a:lnTo>
                    <a:pt x="15" y="96"/>
                  </a:lnTo>
                  <a:lnTo>
                    <a:pt x="18" y="86"/>
                  </a:lnTo>
                  <a:lnTo>
                    <a:pt x="21" y="77"/>
                  </a:lnTo>
                  <a:lnTo>
                    <a:pt x="27" y="68"/>
                  </a:lnTo>
                  <a:lnTo>
                    <a:pt x="34" y="62"/>
                  </a:lnTo>
                  <a:lnTo>
                    <a:pt x="43" y="56"/>
                  </a:lnTo>
                  <a:lnTo>
                    <a:pt x="51" y="52"/>
                  </a:lnTo>
                  <a:lnTo>
                    <a:pt x="61" y="49"/>
                  </a:lnTo>
                  <a:lnTo>
                    <a:pt x="71" y="48"/>
                  </a:lnTo>
                  <a:lnTo>
                    <a:pt x="71" y="48"/>
                  </a:lnTo>
                  <a:close/>
                </a:path>
              </a:pathLst>
            </a:custGeom>
            <a:grpFill/>
            <a:ln>
              <a:solidFill>
                <a:schemeClr val="bg1"/>
              </a:solidFill>
              <a:headEnd/>
              <a:tailEn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solidFill>
                  <a:srgbClr val="0070C0"/>
                </a:solidFill>
              </a:endParaRPr>
            </a:p>
          </xdr:txBody>
        </xdr:sp>
        <xdr:sp macro="" textlink="">
          <xdr:nvSpPr>
            <xdr:cNvPr id="76" name="Freeform 88">
              <a:extLst>
                <a:ext uri="{FF2B5EF4-FFF2-40B4-BE49-F238E27FC236}">
                  <a16:creationId xmlns:a16="http://schemas.microsoft.com/office/drawing/2014/main" id="{00000000-0008-0000-0200-00004C000000}"/>
                </a:ext>
              </a:extLst>
            </xdr:cNvPr>
            <xdr:cNvSpPr>
              <a:spLocks noEditPoints="1"/>
            </xdr:cNvSpPr>
          </xdr:nvSpPr>
          <xdr:spPr bwMode="auto">
            <a:xfrm>
              <a:off x="7140576" y="3748088"/>
              <a:ext cx="114300" cy="71438"/>
            </a:xfrm>
            <a:custGeom>
              <a:avLst/>
              <a:gdLst>
                <a:gd name="T0" fmla="*/ 8 w 72"/>
                <a:gd name="T1" fmla="*/ 24 h 45"/>
                <a:gd name="T2" fmla="*/ 12 w 72"/>
                <a:gd name="T3" fmla="*/ 39 h 45"/>
                <a:gd name="T4" fmla="*/ 16 w 72"/>
                <a:gd name="T5" fmla="*/ 41 h 45"/>
                <a:gd name="T6" fmla="*/ 22 w 72"/>
                <a:gd name="T7" fmla="*/ 45 h 45"/>
                <a:gd name="T8" fmla="*/ 25 w 72"/>
                <a:gd name="T9" fmla="*/ 45 h 45"/>
                <a:gd name="T10" fmla="*/ 35 w 72"/>
                <a:gd name="T11" fmla="*/ 42 h 45"/>
                <a:gd name="T12" fmla="*/ 39 w 72"/>
                <a:gd name="T13" fmla="*/ 39 h 45"/>
                <a:gd name="T14" fmla="*/ 41 w 72"/>
                <a:gd name="T15" fmla="*/ 34 h 45"/>
                <a:gd name="T16" fmla="*/ 43 w 72"/>
                <a:gd name="T17" fmla="*/ 28 h 45"/>
                <a:gd name="T18" fmla="*/ 45 w 72"/>
                <a:gd name="T19" fmla="*/ 24 h 45"/>
                <a:gd name="T20" fmla="*/ 55 w 72"/>
                <a:gd name="T21" fmla="*/ 24 h 45"/>
                <a:gd name="T22" fmla="*/ 55 w 72"/>
                <a:gd name="T23" fmla="*/ 24 h 45"/>
                <a:gd name="T24" fmla="*/ 53 w 72"/>
                <a:gd name="T25" fmla="*/ 34 h 45"/>
                <a:gd name="T26" fmla="*/ 48 w 72"/>
                <a:gd name="T27" fmla="*/ 41 h 45"/>
                <a:gd name="T28" fmla="*/ 48 w 72"/>
                <a:gd name="T29" fmla="*/ 42 h 45"/>
                <a:gd name="T30" fmla="*/ 61 w 72"/>
                <a:gd name="T31" fmla="*/ 42 h 45"/>
                <a:gd name="T32" fmla="*/ 64 w 72"/>
                <a:gd name="T33" fmla="*/ 34 h 45"/>
                <a:gd name="T34" fmla="*/ 66 w 72"/>
                <a:gd name="T35" fmla="*/ 24 h 45"/>
                <a:gd name="T36" fmla="*/ 66 w 72"/>
                <a:gd name="T37" fmla="*/ 24 h 45"/>
                <a:gd name="T38" fmla="*/ 72 w 72"/>
                <a:gd name="T39" fmla="*/ 24 h 45"/>
                <a:gd name="T40" fmla="*/ 72 w 72"/>
                <a:gd name="T41" fmla="*/ 21 h 45"/>
                <a:gd name="T42" fmla="*/ 66 w 72"/>
                <a:gd name="T43" fmla="*/ 21 h 45"/>
                <a:gd name="T44" fmla="*/ 65 w 72"/>
                <a:gd name="T45" fmla="*/ 13 h 45"/>
                <a:gd name="T46" fmla="*/ 63 w 72"/>
                <a:gd name="T47" fmla="*/ 7 h 45"/>
                <a:gd name="T48" fmla="*/ 58 w 72"/>
                <a:gd name="T49" fmla="*/ 3 h 45"/>
                <a:gd name="T50" fmla="*/ 52 w 72"/>
                <a:gd name="T51" fmla="*/ 0 h 45"/>
                <a:gd name="T52" fmla="*/ 46 w 72"/>
                <a:gd name="T53" fmla="*/ 1 h 45"/>
                <a:gd name="T54" fmla="*/ 42 w 72"/>
                <a:gd name="T55" fmla="*/ 4 h 45"/>
                <a:gd name="T56" fmla="*/ 34 w 72"/>
                <a:gd name="T57" fmla="*/ 12 h 45"/>
                <a:gd name="T58" fmla="*/ 31 w 72"/>
                <a:gd name="T59" fmla="*/ 18 h 45"/>
                <a:gd name="T60" fmla="*/ 31 w 72"/>
                <a:gd name="T61" fmla="*/ 21 h 45"/>
                <a:gd name="T62" fmla="*/ 19 w 72"/>
                <a:gd name="T63" fmla="*/ 21 h 45"/>
                <a:gd name="T64" fmla="*/ 21 w 72"/>
                <a:gd name="T65" fmla="*/ 16 h 45"/>
                <a:gd name="T66" fmla="*/ 22 w 72"/>
                <a:gd name="T67" fmla="*/ 11 h 45"/>
                <a:gd name="T68" fmla="*/ 29 w 72"/>
                <a:gd name="T69" fmla="*/ 1 h 45"/>
                <a:gd name="T70" fmla="*/ 29 w 72"/>
                <a:gd name="T71" fmla="*/ 0 h 45"/>
                <a:gd name="T72" fmla="*/ 16 w 72"/>
                <a:gd name="T73" fmla="*/ 0 h 45"/>
                <a:gd name="T74" fmla="*/ 12 w 72"/>
                <a:gd name="T75" fmla="*/ 10 h 45"/>
                <a:gd name="T76" fmla="*/ 10 w 72"/>
                <a:gd name="T77" fmla="*/ 21 h 45"/>
                <a:gd name="T78" fmla="*/ 0 w 72"/>
                <a:gd name="T79" fmla="*/ 21 h 45"/>
                <a:gd name="T80" fmla="*/ 0 w 72"/>
                <a:gd name="T81" fmla="*/ 24 h 45"/>
                <a:gd name="T82" fmla="*/ 8 w 72"/>
                <a:gd name="T83" fmla="*/ 24 h 45"/>
                <a:gd name="T84" fmla="*/ 48 w 72"/>
                <a:gd name="T85" fmla="*/ 17 h 45"/>
                <a:gd name="T86" fmla="*/ 49 w 72"/>
                <a:gd name="T87" fmla="*/ 16 h 45"/>
                <a:gd name="T88" fmla="*/ 52 w 72"/>
                <a:gd name="T89" fmla="*/ 15 h 45"/>
                <a:gd name="T90" fmla="*/ 54 w 72"/>
                <a:gd name="T91" fmla="*/ 16 h 45"/>
                <a:gd name="T92" fmla="*/ 55 w 72"/>
                <a:gd name="T93" fmla="*/ 18 h 45"/>
                <a:gd name="T94" fmla="*/ 55 w 72"/>
                <a:gd name="T95" fmla="*/ 21 h 45"/>
                <a:gd name="T96" fmla="*/ 46 w 72"/>
                <a:gd name="T97" fmla="*/ 21 h 45"/>
                <a:gd name="T98" fmla="*/ 48 w 72"/>
                <a:gd name="T99" fmla="*/ 17 h 45"/>
                <a:gd name="T100" fmla="*/ 30 w 72"/>
                <a:gd name="T101" fmla="*/ 24 h 45"/>
                <a:gd name="T102" fmla="*/ 30 w 72"/>
                <a:gd name="T103" fmla="*/ 25 h 45"/>
                <a:gd name="T104" fmla="*/ 28 w 72"/>
                <a:gd name="T105" fmla="*/ 29 h 45"/>
                <a:gd name="T106" fmla="*/ 24 w 72"/>
                <a:gd name="T107" fmla="*/ 30 h 45"/>
                <a:gd name="T108" fmla="*/ 21 w 72"/>
                <a:gd name="T109" fmla="*/ 29 h 45"/>
                <a:gd name="T110" fmla="*/ 19 w 72"/>
                <a:gd name="T111" fmla="*/ 27 h 45"/>
                <a:gd name="T112" fmla="*/ 19 w 72"/>
                <a:gd name="T113" fmla="*/ 24 h 45"/>
                <a:gd name="T114" fmla="*/ 19 w 72"/>
                <a:gd name="T115" fmla="*/ 24 h 45"/>
                <a:gd name="T116" fmla="*/ 30 w 72"/>
                <a:gd name="T117" fmla="*/ 24 h 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72" h="45">
                  <a:moveTo>
                    <a:pt x="8" y="24"/>
                  </a:moveTo>
                  <a:lnTo>
                    <a:pt x="8" y="24"/>
                  </a:lnTo>
                  <a:lnTo>
                    <a:pt x="10" y="31"/>
                  </a:lnTo>
                  <a:lnTo>
                    <a:pt x="12" y="39"/>
                  </a:lnTo>
                  <a:lnTo>
                    <a:pt x="12" y="39"/>
                  </a:lnTo>
                  <a:lnTo>
                    <a:pt x="16" y="41"/>
                  </a:lnTo>
                  <a:lnTo>
                    <a:pt x="18" y="43"/>
                  </a:lnTo>
                  <a:lnTo>
                    <a:pt x="22" y="45"/>
                  </a:lnTo>
                  <a:lnTo>
                    <a:pt x="25" y="45"/>
                  </a:lnTo>
                  <a:lnTo>
                    <a:pt x="25" y="45"/>
                  </a:lnTo>
                  <a:lnTo>
                    <a:pt x="30" y="45"/>
                  </a:lnTo>
                  <a:lnTo>
                    <a:pt x="35" y="42"/>
                  </a:lnTo>
                  <a:lnTo>
                    <a:pt x="35" y="42"/>
                  </a:lnTo>
                  <a:lnTo>
                    <a:pt x="39" y="39"/>
                  </a:lnTo>
                  <a:lnTo>
                    <a:pt x="41" y="34"/>
                  </a:lnTo>
                  <a:lnTo>
                    <a:pt x="41" y="34"/>
                  </a:lnTo>
                  <a:lnTo>
                    <a:pt x="43" y="28"/>
                  </a:lnTo>
                  <a:lnTo>
                    <a:pt x="43" y="28"/>
                  </a:lnTo>
                  <a:lnTo>
                    <a:pt x="45" y="24"/>
                  </a:lnTo>
                  <a:lnTo>
                    <a:pt x="45" y="24"/>
                  </a:lnTo>
                  <a:lnTo>
                    <a:pt x="55" y="24"/>
                  </a:lnTo>
                  <a:lnTo>
                    <a:pt x="55" y="24"/>
                  </a:lnTo>
                  <a:lnTo>
                    <a:pt x="55" y="24"/>
                  </a:lnTo>
                  <a:lnTo>
                    <a:pt x="55" y="24"/>
                  </a:lnTo>
                  <a:lnTo>
                    <a:pt x="55" y="29"/>
                  </a:lnTo>
                  <a:lnTo>
                    <a:pt x="53" y="34"/>
                  </a:lnTo>
                  <a:lnTo>
                    <a:pt x="53" y="34"/>
                  </a:lnTo>
                  <a:lnTo>
                    <a:pt x="48" y="41"/>
                  </a:lnTo>
                  <a:lnTo>
                    <a:pt x="48" y="41"/>
                  </a:lnTo>
                  <a:lnTo>
                    <a:pt x="48" y="42"/>
                  </a:lnTo>
                  <a:lnTo>
                    <a:pt x="48" y="42"/>
                  </a:lnTo>
                  <a:lnTo>
                    <a:pt x="61" y="42"/>
                  </a:lnTo>
                  <a:lnTo>
                    <a:pt x="61" y="42"/>
                  </a:lnTo>
                  <a:lnTo>
                    <a:pt x="64" y="34"/>
                  </a:lnTo>
                  <a:lnTo>
                    <a:pt x="64" y="34"/>
                  </a:lnTo>
                  <a:lnTo>
                    <a:pt x="66" y="24"/>
                  </a:lnTo>
                  <a:lnTo>
                    <a:pt x="66" y="24"/>
                  </a:lnTo>
                  <a:lnTo>
                    <a:pt x="66" y="24"/>
                  </a:lnTo>
                  <a:lnTo>
                    <a:pt x="66" y="24"/>
                  </a:lnTo>
                  <a:lnTo>
                    <a:pt x="72" y="24"/>
                  </a:lnTo>
                  <a:lnTo>
                    <a:pt x="72" y="24"/>
                  </a:lnTo>
                  <a:lnTo>
                    <a:pt x="72" y="21"/>
                  </a:lnTo>
                  <a:lnTo>
                    <a:pt x="72" y="21"/>
                  </a:lnTo>
                  <a:lnTo>
                    <a:pt x="66" y="21"/>
                  </a:lnTo>
                  <a:lnTo>
                    <a:pt x="66" y="21"/>
                  </a:lnTo>
                  <a:lnTo>
                    <a:pt x="65" y="13"/>
                  </a:lnTo>
                  <a:lnTo>
                    <a:pt x="63" y="7"/>
                  </a:lnTo>
                  <a:lnTo>
                    <a:pt x="63" y="7"/>
                  </a:lnTo>
                  <a:lnTo>
                    <a:pt x="61" y="4"/>
                  </a:lnTo>
                  <a:lnTo>
                    <a:pt x="58" y="3"/>
                  </a:lnTo>
                  <a:lnTo>
                    <a:pt x="55" y="1"/>
                  </a:lnTo>
                  <a:lnTo>
                    <a:pt x="52" y="0"/>
                  </a:lnTo>
                  <a:lnTo>
                    <a:pt x="52" y="0"/>
                  </a:lnTo>
                  <a:lnTo>
                    <a:pt x="46" y="1"/>
                  </a:lnTo>
                  <a:lnTo>
                    <a:pt x="42" y="4"/>
                  </a:lnTo>
                  <a:lnTo>
                    <a:pt x="42" y="4"/>
                  </a:lnTo>
                  <a:lnTo>
                    <a:pt x="37" y="7"/>
                  </a:lnTo>
                  <a:lnTo>
                    <a:pt x="34" y="12"/>
                  </a:lnTo>
                  <a:lnTo>
                    <a:pt x="34" y="12"/>
                  </a:lnTo>
                  <a:lnTo>
                    <a:pt x="31" y="18"/>
                  </a:lnTo>
                  <a:lnTo>
                    <a:pt x="31" y="18"/>
                  </a:lnTo>
                  <a:lnTo>
                    <a:pt x="31" y="21"/>
                  </a:lnTo>
                  <a:lnTo>
                    <a:pt x="31" y="21"/>
                  </a:lnTo>
                  <a:lnTo>
                    <a:pt x="19" y="21"/>
                  </a:lnTo>
                  <a:lnTo>
                    <a:pt x="19" y="21"/>
                  </a:lnTo>
                  <a:lnTo>
                    <a:pt x="21" y="16"/>
                  </a:lnTo>
                  <a:lnTo>
                    <a:pt x="22" y="11"/>
                  </a:lnTo>
                  <a:lnTo>
                    <a:pt x="22" y="11"/>
                  </a:lnTo>
                  <a:lnTo>
                    <a:pt x="25" y="6"/>
                  </a:lnTo>
                  <a:lnTo>
                    <a:pt x="29" y="1"/>
                  </a:lnTo>
                  <a:lnTo>
                    <a:pt x="29" y="1"/>
                  </a:lnTo>
                  <a:lnTo>
                    <a:pt x="29" y="0"/>
                  </a:lnTo>
                  <a:lnTo>
                    <a:pt x="29" y="0"/>
                  </a:lnTo>
                  <a:lnTo>
                    <a:pt x="16" y="0"/>
                  </a:lnTo>
                  <a:lnTo>
                    <a:pt x="16" y="0"/>
                  </a:lnTo>
                  <a:lnTo>
                    <a:pt x="12" y="10"/>
                  </a:lnTo>
                  <a:lnTo>
                    <a:pt x="12" y="10"/>
                  </a:lnTo>
                  <a:lnTo>
                    <a:pt x="10" y="21"/>
                  </a:lnTo>
                  <a:lnTo>
                    <a:pt x="10" y="21"/>
                  </a:lnTo>
                  <a:lnTo>
                    <a:pt x="0" y="21"/>
                  </a:lnTo>
                  <a:lnTo>
                    <a:pt x="0" y="21"/>
                  </a:lnTo>
                  <a:lnTo>
                    <a:pt x="0" y="24"/>
                  </a:lnTo>
                  <a:lnTo>
                    <a:pt x="0" y="24"/>
                  </a:lnTo>
                  <a:lnTo>
                    <a:pt x="8" y="24"/>
                  </a:lnTo>
                  <a:lnTo>
                    <a:pt x="8" y="24"/>
                  </a:lnTo>
                  <a:close/>
                  <a:moveTo>
                    <a:pt x="48" y="17"/>
                  </a:moveTo>
                  <a:lnTo>
                    <a:pt x="48" y="17"/>
                  </a:lnTo>
                  <a:lnTo>
                    <a:pt x="49" y="16"/>
                  </a:lnTo>
                  <a:lnTo>
                    <a:pt x="52" y="15"/>
                  </a:lnTo>
                  <a:lnTo>
                    <a:pt x="52" y="15"/>
                  </a:lnTo>
                  <a:lnTo>
                    <a:pt x="54" y="16"/>
                  </a:lnTo>
                  <a:lnTo>
                    <a:pt x="54" y="16"/>
                  </a:lnTo>
                  <a:lnTo>
                    <a:pt x="55" y="18"/>
                  </a:lnTo>
                  <a:lnTo>
                    <a:pt x="55" y="18"/>
                  </a:lnTo>
                  <a:lnTo>
                    <a:pt x="55" y="21"/>
                  </a:lnTo>
                  <a:lnTo>
                    <a:pt x="55" y="21"/>
                  </a:lnTo>
                  <a:lnTo>
                    <a:pt x="46" y="21"/>
                  </a:lnTo>
                  <a:lnTo>
                    <a:pt x="46" y="21"/>
                  </a:lnTo>
                  <a:lnTo>
                    <a:pt x="48" y="17"/>
                  </a:lnTo>
                  <a:lnTo>
                    <a:pt x="48" y="17"/>
                  </a:lnTo>
                  <a:close/>
                  <a:moveTo>
                    <a:pt x="30" y="24"/>
                  </a:moveTo>
                  <a:lnTo>
                    <a:pt x="30" y="24"/>
                  </a:lnTo>
                  <a:lnTo>
                    <a:pt x="30" y="25"/>
                  </a:lnTo>
                  <a:lnTo>
                    <a:pt x="30" y="25"/>
                  </a:lnTo>
                  <a:lnTo>
                    <a:pt x="28" y="29"/>
                  </a:lnTo>
                  <a:lnTo>
                    <a:pt x="28" y="29"/>
                  </a:lnTo>
                  <a:lnTo>
                    <a:pt x="25" y="30"/>
                  </a:lnTo>
                  <a:lnTo>
                    <a:pt x="24" y="30"/>
                  </a:lnTo>
                  <a:lnTo>
                    <a:pt x="24" y="30"/>
                  </a:lnTo>
                  <a:lnTo>
                    <a:pt x="21" y="29"/>
                  </a:lnTo>
                  <a:lnTo>
                    <a:pt x="21" y="29"/>
                  </a:lnTo>
                  <a:lnTo>
                    <a:pt x="19" y="27"/>
                  </a:lnTo>
                  <a:lnTo>
                    <a:pt x="19" y="27"/>
                  </a:lnTo>
                  <a:lnTo>
                    <a:pt x="19" y="24"/>
                  </a:lnTo>
                  <a:lnTo>
                    <a:pt x="19" y="24"/>
                  </a:lnTo>
                  <a:lnTo>
                    <a:pt x="19" y="24"/>
                  </a:lnTo>
                  <a:lnTo>
                    <a:pt x="19" y="24"/>
                  </a:lnTo>
                  <a:lnTo>
                    <a:pt x="30" y="24"/>
                  </a:lnTo>
                  <a:lnTo>
                    <a:pt x="30" y="24"/>
                  </a:lnTo>
                  <a:close/>
                </a:path>
              </a:pathLst>
            </a:custGeom>
            <a:grpFill/>
            <a:ln>
              <a:solidFill>
                <a:schemeClr val="bg1"/>
              </a:solidFill>
              <a:headEnd/>
              <a:tailEnd/>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solidFill>
                  <a:srgbClr val="0070C0"/>
                </a:solidFill>
              </a:endParaRPr>
            </a:p>
          </xdr:txBody>
        </xdr:sp>
      </xdr:grpSp>
      <xdr:sp macro="" textlink="">
        <xdr:nvSpPr>
          <xdr:cNvPr id="83" name="Rectangle 82">
            <a:extLst>
              <a:ext uri="{FF2B5EF4-FFF2-40B4-BE49-F238E27FC236}">
                <a16:creationId xmlns:a16="http://schemas.microsoft.com/office/drawing/2014/main" id="{00000000-0008-0000-0200-000053000000}"/>
              </a:ext>
            </a:extLst>
          </xdr:cNvPr>
          <xdr:cNvSpPr/>
        </xdr:nvSpPr>
        <xdr:spPr>
          <a:xfrm>
            <a:off x="5296359" y="6347649"/>
            <a:ext cx="1903893" cy="2725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accent4"/>
                </a:solidFill>
              </a:rPr>
              <a:t>Cash out</a:t>
            </a:r>
          </a:p>
        </xdr:txBody>
      </xdr:sp>
    </xdr:grpSp>
    <xdr:clientData/>
  </xdr:twoCellAnchor>
  <xdr:twoCellAnchor>
    <xdr:from>
      <xdr:col>4</xdr:col>
      <xdr:colOff>360186</xdr:colOff>
      <xdr:row>20</xdr:row>
      <xdr:rowOff>97192</xdr:rowOff>
    </xdr:from>
    <xdr:to>
      <xdr:col>4</xdr:col>
      <xdr:colOff>1351224</xdr:colOff>
      <xdr:row>23</xdr:row>
      <xdr:rowOff>171249</xdr:rowOff>
    </xdr:to>
    <xdr:grpSp>
      <xdr:nvGrpSpPr>
        <xdr:cNvPr id="13" name="Groupe 12">
          <a:hlinkClick xmlns:r="http://schemas.openxmlformats.org/officeDocument/2006/relationships" r:id="rId8"/>
          <a:extLst>
            <a:ext uri="{FF2B5EF4-FFF2-40B4-BE49-F238E27FC236}">
              <a16:creationId xmlns:a16="http://schemas.microsoft.com/office/drawing/2014/main" id="{00000000-0008-0000-0200-00000D000000}"/>
            </a:ext>
          </a:extLst>
        </xdr:cNvPr>
        <xdr:cNvGrpSpPr/>
      </xdr:nvGrpSpPr>
      <xdr:grpSpPr>
        <a:xfrm>
          <a:off x="2960511" y="5974117"/>
          <a:ext cx="991038" cy="740807"/>
          <a:chOff x="2857853" y="5981525"/>
          <a:chExt cx="991038" cy="751391"/>
        </a:xfrm>
      </xdr:grpSpPr>
      <xdr:grpSp>
        <xdr:nvGrpSpPr>
          <xdr:cNvPr id="79" name="Group 257">
            <a:extLst>
              <a:ext uri="{FF2B5EF4-FFF2-40B4-BE49-F238E27FC236}">
                <a16:creationId xmlns:a16="http://schemas.microsoft.com/office/drawing/2014/main" id="{00000000-0008-0000-0200-00004F000000}"/>
              </a:ext>
            </a:extLst>
          </xdr:cNvPr>
          <xdr:cNvGrpSpPr/>
        </xdr:nvGrpSpPr>
        <xdr:grpSpPr>
          <a:xfrm>
            <a:off x="3099436" y="5981525"/>
            <a:ext cx="507872" cy="344900"/>
            <a:chOff x="4799013" y="3981451"/>
            <a:chExt cx="687388" cy="644525"/>
          </a:xfrm>
          <a:solidFill>
            <a:schemeClr val="accent4"/>
          </a:solidFill>
        </xdr:grpSpPr>
        <xdr:sp macro="" textlink="">
          <xdr:nvSpPr>
            <xdr:cNvPr id="80" name="Freeform 43">
              <a:extLst>
                <a:ext uri="{FF2B5EF4-FFF2-40B4-BE49-F238E27FC236}">
                  <a16:creationId xmlns:a16="http://schemas.microsoft.com/office/drawing/2014/main" id="{00000000-0008-0000-0200-000050000000}"/>
                </a:ext>
              </a:extLst>
            </xdr:cNvPr>
            <xdr:cNvSpPr>
              <a:spLocks/>
            </xdr:cNvSpPr>
          </xdr:nvSpPr>
          <xdr:spPr bwMode="auto">
            <a:xfrm>
              <a:off x="4799013" y="3981451"/>
              <a:ext cx="403225" cy="382588"/>
            </a:xfrm>
            <a:custGeom>
              <a:avLst/>
              <a:gdLst>
                <a:gd name="T0" fmla="*/ 254 w 254"/>
                <a:gd name="T1" fmla="*/ 80 h 241"/>
                <a:gd name="T2" fmla="*/ 254 w 254"/>
                <a:gd name="T3" fmla="*/ 80 h 241"/>
                <a:gd name="T4" fmla="*/ 252 w 254"/>
                <a:gd name="T5" fmla="*/ 73 h 241"/>
                <a:gd name="T6" fmla="*/ 248 w 254"/>
                <a:gd name="T7" fmla="*/ 67 h 241"/>
                <a:gd name="T8" fmla="*/ 241 w 254"/>
                <a:gd name="T9" fmla="*/ 64 h 241"/>
                <a:gd name="T10" fmla="*/ 234 w 254"/>
                <a:gd name="T11" fmla="*/ 62 h 241"/>
                <a:gd name="T12" fmla="*/ 135 w 254"/>
                <a:gd name="T13" fmla="*/ 62 h 241"/>
                <a:gd name="T14" fmla="*/ 135 w 254"/>
                <a:gd name="T15" fmla="*/ 14 h 241"/>
                <a:gd name="T16" fmla="*/ 135 w 254"/>
                <a:gd name="T17" fmla="*/ 14 h 241"/>
                <a:gd name="T18" fmla="*/ 135 w 254"/>
                <a:gd name="T19" fmla="*/ 9 h 241"/>
                <a:gd name="T20" fmla="*/ 133 w 254"/>
                <a:gd name="T21" fmla="*/ 5 h 241"/>
                <a:gd name="T22" fmla="*/ 130 w 254"/>
                <a:gd name="T23" fmla="*/ 3 h 241"/>
                <a:gd name="T24" fmla="*/ 128 w 254"/>
                <a:gd name="T25" fmla="*/ 0 h 241"/>
                <a:gd name="T26" fmla="*/ 128 w 254"/>
                <a:gd name="T27" fmla="*/ 0 h 241"/>
                <a:gd name="T28" fmla="*/ 122 w 254"/>
                <a:gd name="T29" fmla="*/ 0 h 241"/>
                <a:gd name="T30" fmla="*/ 117 w 254"/>
                <a:gd name="T31" fmla="*/ 0 h 241"/>
                <a:gd name="T32" fmla="*/ 114 w 254"/>
                <a:gd name="T33" fmla="*/ 2 h 241"/>
                <a:gd name="T34" fmla="*/ 110 w 254"/>
                <a:gd name="T35" fmla="*/ 3 h 241"/>
                <a:gd name="T36" fmla="*/ 5 w 254"/>
                <a:gd name="T37" fmla="*/ 106 h 241"/>
                <a:gd name="T38" fmla="*/ 5 w 254"/>
                <a:gd name="T39" fmla="*/ 106 h 241"/>
                <a:gd name="T40" fmla="*/ 2 w 254"/>
                <a:gd name="T41" fmla="*/ 113 h 241"/>
                <a:gd name="T42" fmla="*/ 0 w 254"/>
                <a:gd name="T43" fmla="*/ 120 h 241"/>
                <a:gd name="T44" fmla="*/ 0 w 254"/>
                <a:gd name="T45" fmla="*/ 128 h 241"/>
                <a:gd name="T46" fmla="*/ 5 w 254"/>
                <a:gd name="T47" fmla="*/ 133 h 241"/>
                <a:gd name="T48" fmla="*/ 110 w 254"/>
                <a:gd name="T49" fmla="*/ 238 h 241"/>
                <a:gd name="T50" fmla="*/ 110 w 254"/>
                <a:gd name="T51" fmla="*/ 238 h 241"/>
                <a:gd name="T52" fmla="*/ 112 w 254"/>
                <a:gd name="T53" fmla="*/ 239 h 241"/>
                <a:gd name="T54" fmla="*/ 117 w 254"/>
                <a:gd name="T55" fmla="*/ 241 h 241"/>
                <a:gd name="T56" fmla="*/ 122 w 254"/>
                <a:gd name="T57" fmla="*/ 241 h 241"/>
                <a:gd name="T58" fmla="*/ 128 w 254"/>
                <a:gd name="T59" fmla="*/ 239 h 241"/>
                <a:gd name="T60" fmla="*/ 128 w 254"/>
                <a:gd name="T61" fmla="*/ 239 h 241"/>
                <a:gd name="T62" fmla="*/ 131 w 254"/>
                <a:gd name="T63" fmla="*/ 236 h 241"/>
                <a:gd name="T64" fmla="*/ 135 w 254"/>
                <a:gd name="T65" fmla="*/ 234 h 241"/>
                <a:gd name="T66" fmla="*/ 135 w 254"/>
                <a:gd name="T67" fmla="*/ 229 h 241"/>
                <a:gd name="T68" fmla="*/ 135 w 254"/>
                <a:gd name="T69" fmla="*/ 183 h 241"/>
                <a:gd name="T70" fmla="*/ 254 w 254"/>
                <a:gd name="T71" fmla="*/ 183 h 241"/>
                <a:gd name="T72" fmla="*/ 254 w 254"/>
                <a:gd name="T73" fmla="*/ 80 h 2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254" h="241">
                  <a:moveTo>
                    <a:pt x="254" y="80"/>
                  </a:moveTo>
                  <a:lnTo>
                    <a:pt x="254" y="80"/>
                  </a:lnTo>
                  <a:lnTo>
                    <a:pt x="252" y="73"/>
                  </a:lnTo>
                  <a:lnTo>
                    <a:pt x="248" y="67"/>
                  </a:lnTo>
                  <a:lnTo>
                    <a:pt x="241" y="64"/>
                  </a:lnTo>
                  <a:lnTo>
                    <a:pt x="234" y="62"/>
                  </a:lnTo>
                  <a:lnTo>
                    <a:pt x="135" y="62"/>
                  </a:lnTo>
                  <a:lnTo>
                    <a:pt x="135" y="14"/>
                  </a:lnTo>
                  <a:lnTo>
                    <a:pt x="135" y="14"/>
                  </a:lnTo>
                  <a:lnTo>
                    <a:pt x="135" y="9"/>
                  </a:lnTo>
                  <a:lnTo>
                    <a:pt x="133" y="5"/>
                  </a:lnTo>
                  <a:lnTo>
                    <a:pt x="130" y="3"/>
                  </a:lnTo>
                  <a:lnTo>
                    <a:pt x="128" y="0"/>
                  </a:lnTo>
                  <a:lnTo>
                    <a:pt x="128" y="0"/>
                  </a:lnTo>
                  <a:lnTo>
                    <a:pt x="122" y="0"/>
                  </a:lnTo>
                  <a:lnTo>
                    <a:pt x="117" y="0"/>
                  </a:lnTo>
                  <a:lnTo>
                    <a:pt x="114" y="2"/>
                  </a:lnTo>
                  <a:lnTo>
                    <a:pt x="110" y="3"/>
                  </a:lnTo>
                  <a:lnTo>
                    <a:pt x="5" y="106"/>
                  </a:lnTo>
                  <a:lnTo>
                    <a:pt x="5" y="106"/>
                  </a:lnTo>
                  <a:lnTo>
                    <a:pt x="2" y="113"/>
                  </a:lnTo>
                  <a:lnTo>
                    <a:pt x="0" y="120"/>
                  </a:lnTo>
                  <a:lnTo>
                    <a:pt x="0" y="128"/>
                  </a:lnTo>
                  <a:lnTo>
                    <a:pt x="5" y="133"/>
                  </a:lnTo>
                  <a:lnTo>
                    <a:pt x="110" y="238"/>
                  </a:lnTo>
                  <a:lnTo>
                    <a:pt x="110" y="238"/>
                  </a:lnTo>
                  <a:lnTo>
                    <a:pt x="112" y="239"/>
                  </a:lnTo>
                  <a:lnTo>
                    <a:pt x="117" y="241"/>
                  </a:lnTo>
                  <a:lnTo>
                    <a:pt x="122" y="241"/>
                  </a:lnTo>
                  <a:lnTo>
                    <a:pt x="128" y="239"/>
                  </a:lnTo>
                  <a:lnTo>
                    <a:pt x="128" y="239"/>
                  </a:lnTo>
                  <a:lnTo>
                    <a:pt x="131" y="236"/>
                  </a:lnTo>
                  <a:lnTo>
                    <a:pt x="135" y="234"/>
                  </a:lnTo>
                  <a:lnTo>
                    <a:pt x="135" y="229"/>
                  </a:lnTo>
                  <a:lnTo>
                    <a:pt x="135" y="183"/>
                  </a:lnTo>
                  <a:lnTo>
                    <a:pt x="254" y="183"/>
                  </a:lnTo>
                  <a:lnTo>
                    <a:pt x="254" y="8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p>
          </xdr:txBody>
        </xdr:sp>
        <xdr:sp macro="" textlink="">
          <xdr:nvSpPr>
            <xdr:cNvPr id="81" name="Freeform 44">
              <a:extLst>
                <a:ext uri="{FF2B5EF4-FFF2-40B4-BE49-F238E27FC236}">
                  <a16:creationId xmlns:a16="http://schemas.microsoft.com/office/drawing/2014/main" id="{00000000-0008-0000-0200-000051000000}"/>
                </a:ext>
              </a:extLst>
            </xdr:cNvPr>
            <xdr:cNvSpPr>
              <a:spLocks/>
            </xdr:cNvSpPr>
          </xdr:nvSpPr>
          <xdr:spPr bwMode="auto">
            <a:xfrm>
              <a:off x="5083176" y="4243388"/>
              <a:ext cx="403225" cy="382588"/>
            </a:xfrm>
            <a:custGeom>
              <a:avLst/>
              <a:gdLst>
                <a:gd name="T0" fmla="*/ 0 w 254"/>
                <a:gd name="T1" fmla="*/ 161 h 241"/>
                <a:gd name="T2" fmla="*/ 0 w 254"/>
                <a:gd name="T3" fmla="*/ 161 h 241"/>
                <a:gd name="T4" fmla="*/ 2 w 254"/>
                <a:gd name="T5" fmla="*/ 168 h 241"/>
                <a:gd name="T6" fmla="*/ 6 w 254"/>
                <a:gd name="T7" fmla="*/ 174 h 241"/>
                <a:gd name="T8" fmla="*/ 13 w 254"/>
                <a:gd name="T9" fmla="*/ 177 h 241"/>
                <a:gd name="T10" fmla="*/ 20 w 254"/>
                <a:gd name="T11" fmla="*/ 179 h 241"/>
                <a:gd name="T12" fmla="*/ 119 w 254"/>
                <a:gd name="T13" fmla="*/ 179 h 241"/>
                <a:gd name="T14" fmla="*/ 119 w 254"/>
                <a:gd name="T15" fmla="*/ 227 h 241"/>
                <a:gd name="T16" fmla="*/ 119 w 254"/>
                <a:gd name="T17" fmla="*/ 227 h 241"/>
                <a:gd name="T18" fmla="*/ 119 w 254"/>
                <a:gd name="T19" fmla="*/ 232 h 241"/>
                <a:gd name="T20" fmla="*/ 121 w 254"/>
                <a:gd name="T21" fmla="*/ 236 h 241"/>
                <a:gd name="T22" fmla="*/ 125 w 254"/>
                <a:gd name="T23" fmla="*/ 238 h 241"/>
                <a:gd name="T24" fmla="*/ 128 w 254"/>
                <a:gd name="T25" fmla="*/ 241 h 241"/>
                <a:gd name="T26" fmla="*/ 128 w 254"/>
                <a:gd name="T27" fmla="*/ 241 h 241"/>
                <a:gd name="T28" fmla="*/ 132 w 254"/>
                <a:gd name="T29" fmla="*/ 241 h 241"/>
                <a:gd name="T30" fmla="*/ 137 w 254"/>
                <a:gd name="T31" fmla="*/ 241 h 241"/>
                <a:gd name="T32" fmla="*/ 142 w 254"/>
                <a:gd name="T33" fmla="*/ 239 h 241"/>
                <a:gd name="T34" fmla="*/ 146 w 254"/>
                <a:gd name="T35" fmla="*/ 238 h 241"/>
                <a:gd name="T36" fmla="*/ 249 w 254"/>
                <a:gd name="T37" fmla="*/ 135 h 241"/>
                <a:gd name="T38" fmla="*/ 249 w 254"/>
                <a:gd name="T39" fmla="*/ 135 h 241"/>
                <a:gd name="T40" fmla="*/ 254 w 254"/>
                <a:gd name="T41" fmla="*/ 128 h 241"/>
                <a:gd name="T42" fmla="*/ 254 w 254"/>
                <a:gd name="T43" fmla="*/ 121 h 241"/>
                <a:gd name="T44" fmla="*/ 254 w 254"/>
                <a:gd name="T45" fmla="*/ 113 h 241"/>
                <a:gd name="T46" fmla="*/ 249 w 254"/>
                <a:gd name="T47" fmla="*/ 108 h 241"/>
                <a:gd name="T48" fmla="*/ 146 w 254"/>
                <a:gd name="T49" fmla="*/ 3 h 241"/>
                <a:gd name="T50" fmla="*/ 146 w 254"/>
                <a:gd name="T51" fmla="*/ 3 h 241"/>
                <a:gd name="T52" fmla="*/ 142 w 254"/>
                <a:gd name="T53" fmla="*/ 2 h 241"/>
                <a:gd name="T54" fmla="*/ 137 w 254"/>
                <a:gd name="T55" fmla="*/ 0 h 241"/>
                <a:gd name="T56" fmla="*/ 132 w 254"/>
                <a:gd name="T57" fmla="*/ 0 h 241"/>
                <a:gd name="T58" fmla="*/ 126 w 254"/>
                <a:gd name="T59" fmla="*/ 2 h 241"/>
                <a:gd name="T60" fmla="*/ 126 w 254"/>
                <a:gd name="T61" fmla="*/ 2 h 241"/>
                <a:gd name="T62" fmla="*/ 123 w 254"/>
                <a:gd name="T63" fmla="*/ 5 h 241"/>
                <a:gd name="T64" fmla="*/ 121 w 254"/>
                <a:gd name="T65" fmla="*/ 7 h 241"/>
                <a:gd name="T66" fmla="*/ 119 w 254"/>
                <a:gd name="T67" fmla="*/ 12 h 241"/>
                <a:gd name="T68" fmla="*/ 119 w 254"/>
                <a:gd name="T69" fmla="*/ 58 h 241"/>
                <a:gd name="T70" fmla="*/ 0 w 254"/>
                <a:gd name="T71" fmla="*/ 58 h 241"/>
                <a:gd name="T72" fmla="*/ 0 w 254"/>
                <a:gd name="T73" fmla="*/ 161 h 2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254" h="241">
                  <a:moveTo>
                    <a:pt x="0" y="161"/>
                  </a:moveTo>
                  <a:lnTo>
                    <a:pt x="0" y="161"/>
                  </a:lnTo>
                  <a:lnTo>
                    <a:pt x="2" y="168"/>
                  </a:lnTo>
                  <a:lnTo>
                    <a:pt x="6" y="174"/>
                  </a:lnTo>
                  <a:lnTo>
                    <a:pt x="13" y="177"/>
                  </a:lnTo>
                  <a:lnTo>
                    <a:pt x="20" y="179"/>
                  </a:lnTo>
                  <a:lnTo>
                    <a:pt x="119" y="179"/>
                  </a:lnTo>
                  <a:lnTo>
                    <a:pt x="119" y="227"/>
                  </a:lnTo>
                  <a:lnTo>
                    <a:pt x="119" y="227"/>
                  </a:lnTo>
                  <a:lnTo>
                    <a:pt x="119" y="232"/>
                  </a:lnTo>
                  <a:lnTo>
                    <a:pt x="121" y="236"/>
                  </a:lnTo>
                  <a:lnTo>
                    <a:pt x="125" y="238"/>
                  </a:lnTo>
                  <a:lnTo>
                    <a:pt x="128" y="241"/>
                  </a:lnTo>
                  <a:lnTo>
                    <a:pt x="128" y="241"/>
                  </a:lnTo>
                  <a:lnTo>
                    <a:pt x="132" y="241"/>
                  </a:lnTo>
                  <a:lnTo>
                    <a:pt x="137" y="241"/>
                  </a:lnTo>
                  <a:lnTo>
                    <a:pt x="142" y="239"/>
                  </a:lnTo>
                  <a:lnTo>
                    <a:pt x="146" y="238"/>
                  </a:lnTo>
                  <a:lnTo>
                    <a:pt x="249" y="135"/>
                  </a:lnTo>
                  <a:lnTo>
                    <a:pt x="249" y="135"/>
                  </a:lnTo>
                  <a:lnTo>
                    <a:pt x="254" y="128"/>
                  </a:lnTo>
                  <a:lnTo>
                    <a:pt x="254" y="121"/>
                  </a:lnTo>
                  <a:lnTo>
                    <a:pt x="254" y="113"/>
                  </a:lnTo>
                  <a:lnTo>
                    <a:pt x="249" y="108"/>
                  </a:lnTo>
                  <a:lnTo>
                    <a:pt x="146" y="3"/>
                  </a:lnTo>
                  <a:lnTo>
                    <a:pt x="146" y="3"/>
                  </a:lnTo>
                  <a:lnTo>
                    <a:pt x="142" y="2"/>
                  </a:lnTo>
                  <a:lnTo>
                    <a:pt x="137" y="0"/>
                  </a:lnTo>
                  <a:lnTo>
                    <a:pt x="132" y="0"/>
                  </a:lnTo>
                  <a:lnTo>
                    <a:pt x="126" y="2"/>
                  </a:lnTo>
                  <a:lnTo>
                    <a:pt x="126" y="2"/>
                  </a:lnTo>
                  <a:lnTo>
                    <a:pt x="123" y="5"/>
                  </a:lnTo>
                  <a:lnTo>
                    <a:pt x="121" y="7"/>
                  </a:lnTo>
                  <a:lnTo>
                    <a:pt x="119" y="12"/>
                  </a:lnTo>
                  <a:lnTo>
                    <a:pt x="119" y="58"/>
                  </a:lnTo>
                  <a:lnTo>
                    <a:pt x="0" y="58"/>
                  </a:lnTo>
                  <a:lnTo>
                    <a:pt x="0" y="161"/>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p>
          </xdr:txBody>
        </xdr:sp>
      </xdr:grpSp>
      <xdr:sp macro="" textlink="">
        <xdr:nvSpPr>
          <xdr:cNvPr id="84" name="Rectangle 83">
            <a:extLst>
              <a:ext uri="{FF2B5EF4-FFF2-40B4-BE49-F238E27FC236}">
                <a16:creationId xmlns:a16="http://schemas.microsoft.com/office/drawing/2014/main" id="{00000000-0008-0000-0200-000054000000}"/>
              </a:ext>
            </a:extLst>
          </xdr:cNvPr>
          <xdr:cNvSpPr/>
        </xdr:nvSpPr>
        <xdr:spPr>
          <a:xfrm>
            <a:off x="2857853" y="6301789"/>
            <a:ext cx="991038" cy="4311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accent4"/>
                </a:solidFill>
              </a:rPr>
              <a:t>W2W</a:t>
            </a:r>
          </a:p>
        </xdr:txBody>
      </xdr:sp>
    </xdr:grpSp>
    <xdr:clientData/>
  </xdr:twoCellAnchor>
  <xdr:twoCellAnchor>
    <xdr:from>
      <xdr:col>6</xdr:col>
      <xdr:colOff>786168</xdr:colOff>
      <xdr:row>19</xdr:row>
      <xdr:rowOff>192428</xdr:rowOff>
    </xdr:from>
    <xdr:to>
      <xdr:col>7</xdr:col>
      <xdr:colOff>1246178</xdr:colOff>
      <xdr:row>23</xdr:row>
      <xdr:rowOff>8003</xdr:rowOff>
    </xdr:to>
    <xdr:grpSp>
      <xdr:nvGrpSpPr>
        <xdr:cNvPr id="22" name="Groupe 21">
          <a:hlinkClick xmlns:r="http://schemas.openxmlformats.org/officeDocument/2006/relationships" r:id="rId9"/>
          <a:extLst>
            <a:ext uri="{FF2B5EF4-FFF2-40B4-BE49-F238E27FC236}">
              <a16:creationId xmlns:a16="http://schemas.microsoft.com/office/drawing/2014/main" id="{00000000-0008-0000-0200-000016000000}"/>
            </a:ext>
          </a:extLst>
        </xdr:cNvPr>
        <xdr:cNvGrpSpPr/>
      </xdr:nvGrpSpPr>
      <xdr:grpSpPr>
        <a:xfrm>
          <a:off x="7425093" y="5869328"/>
          <a:ext cx="1412510" cy="682350"/>
          <a:chOff x="7178501" y="5879206"/>
          <a:chExt cx="1377233" cy="690464"/>
        </a:xfrm>
      </xdr:grpSpPr>
      <xdr:sp macro="" textlink="">
        <xdr:nvSpPr>
          <xdr:cNvPr id="94" name="Freeform 81">
            <a:extLst>
              <a:ext uri="{FF2B5EF4-FFF2-40B4-BE49-F238E27FC236}">
                <a16:creationId xmlns:a16="http://schemas.microsoft.com/office/drawing/2014/main" id="{00000000-0008-0000-0200-00005E000000}"/>
              </a:ext>
            </a:extLst>
          </xdr:cNvPr>
          <xdr:cNvSpPr>
            <a:spLocks noEditPoints="1"/>
          </xdr:cNvSpPr>
        </xdr:nvSpPr>
        <xdr:spPr bwMode="auto">
          <a:xfrm>
            <a:off x="7608727" y="5879206"/>
            <a:ext cx="504133" cy="370003"/>
          </a:xfrm>
          <a:custGeom>
            <a:avLst/>
            <a:gdLst>
              <a:gd name="T0" fmla="*/ 48 w 240"/>
              <a:gd name="T1" fmla="*/ 48 h 222"/>
              <a:gd name="T2" fmla="*/ 30 w 240"/>
              <a:gd name="T3" fmla="*/ 50 h 222"/>
              <a:gd name="T4" fmla="*/ 20 w 240"/>
              <a:gd name="T5" fmla="*/ 66 h 222"/>
              <a:gd name="T6" fmla="*/ 20 w 240"/>
              <a:gd name="T7" fmla="*/ 170 h 222"/>
              <a:gd name="T8" fmla="*/ 32 w 240"/>
              <a:gd name="T9" fmla="*/ 182 h 222"/>
              <a:gd name="T10" fmla="*/ 0 w 240"/>
              <a:gd name="T11" fmla="*/ 222 h 222"/>
              <a:gd name="T12" fmla="*/ 206 w 240"/>
              <a:gd name="T13" fmla="*/ 182 h 222"/>
              <a:gd name="T14" fmla="*/ 216 w 240"/>
              <a:gd name="T15" fmla="*/ 176 h 222"/>
              <a:gd name="T16" fmla="*/ 220 w 240"/>
              <a:gd name="T17" fmla="*/ 66 h 222"/>
              <a:gd name="T18" fmla="*/ 214 w 240"/>
              <a:gd name="T19" fmla="*/ 54 h 222"/>
              <a:gd name="T20" fmla="*/ 192 w 240"/>
              <a:gd name="T21" fmla="*/ 48 h 222"/>
              <a:gd name="T22" fmla="*/ 204 w 240"/>
              <a:gd name="T23" fmla="*/ 168 h 222"/>
              <a:gd name="T24" fmla="*/ 36 w 240"/>
              <a:gd name="T25" fmla="*/ 66 h 222"/>
              <a:gd name="T26" fmla="*/ 136 w 240"/>
              <a:gd name="T27" fmla="*/ 12 h 222"/>
              <a:gd name="T28" fmla="*/ 144 w 240"/>
              <a:gd name="T29" fmla="*/ 16 h 222"/>
              <a:gd name="T30" fmla="*/ 92 w 240"/>
              <a:gd name="T31" fmla="*/ 30 h 222"/>
              <a:gd name="T32" fmla="*/ 86 w 240"/>
              <a:gd name="T33" fmla="*/ 38 h 222"/>
              <a:gd name="T34" fmla="*/ 78 w 240"/>
              <a:gd name="T35" fmla="*/ 20 h 222"/>
              <a:gd name="T36" fmla="*/ 170 w 240"/>
              <a:gd name="T37" fmla="*/ 58 h 222"/>
              <a:gd name="T38" fmla="*/ 126 w 240"/>
              <a:gd name="T39" fmla="*/ 64 h 222"/>
              <a:gd name="T40" fmla="*/ 172 w 240"/>
              <a:gd name="T41" fmla="*/ 44 h 222"/>
              <a:gd name="T42" fmla="*/ 178 w 240"/>
              <a:gd name="T43" fmla="*/ 46 h 222"/>
              <a:gd name="T44" fmla="*/ 182 w 240"/>
              <a:gd name="T45" fmla="*/ 134 h 222"/>
              <a:gd name="T46" fmla="*/ 178 w 240"/>
              <a:gd name="T47" fmla="*/ 140 h 222"/>
              <a:gd name="T48" fmla="*/ 114 w 240"/>
              <a:gd name="T49" fmla="*/ 150 h 222"/>
              <a:gd name="T50" fmla="*/ 96 w 240"/>
              <a:gd name="T51" fmla="*/ 40 h 222"/>
              <a:gd name="T52" fmla="*/ 108 w 240"/>
              <a:gd name="T53" fmla="*/ 50 h 222"/>
              <a:gd name="T54" fmla="*/ 110 w 240"/>
              <a:gd name="T55" fmla="*/ 148 h 222"/>
              <a:gd name="T56" fmla="*/ 96 w 240"/>
              <a:gd name="T57" fmla="*/ 144 h 222"/>
              <a:gd name="T58" fmla="*/ 94 w 240"/>
              <a:gd name="T59" fmla="*/ 138 h 222"/>
              <a:gd name="T60" fmla="*/ 94 w 240"/>
              <a:gd name="T61" fmla="*/ 40 h 222"/>
              <a:gd name="T62" fmla="*/ 104 w 240"/>
              <a:gd name="T63" fmla="*/ 38 h 222"/>
              <a:gd name="T64" fmla="*/ 110 w 240"/>
              <a:gd name="T65" fmla="*/ 44 h 222"/>
              <a:gd name="T66" fmla="*/ 162 w 240"/>
              <a:gd name="T67" fmla="*/ 32 h 222"/>
              <a:gd name="T68" fmla="*/ 104 w 240"/>
              <a:gd name="T69" fmla="*/ 38 h 222"/>
              <a:gd name="T70" fmla="*/ 72 w 240"/>
              <a:gd name="T71" fmla="*/ 16 h 222"/>
              <a:gd name="T72" fmla="*/ 74 w 240"/>
              <a:gd name="T73" fmla="*/ 118 h 222"/>
              <a:gd name="T74" fmla="*/ 72 w 240"/>
              <a:gd name="T75" fmla="*/ 120 h 222"/>
              <a:gd name="T76" fmla="*/ 58 w 240"/>
              <a:gd name="T77" fmla="*/ 112 h 222"/>
              <a:gd name="T78" fmla="*/ 58 w 240"/>
              <a:gd name="T79" fmla="*/ 12 h 222"/>
              <a:gd name="T80" fmla="*/ 60 w 240"/>
              <a:gd name="T81" fmla="*/ 10 h 222"/>
              <a:gd name="T82" fmla="*/ 74 w 240"/>
              <a:gd name="T83" fmla="*/ 12 h 222"/>
              <a:gd name="T84" fmla="*/ 130 w 240"/>
              <a:gd name="T85" fmla="*/ 4 h 222"/>
              <a:gd name="T86" fmla="*/ 68 w 240"/>
              <a:gd name="T87" fmla="*/ 8 h 222"/>
              <a:gd name="T88" fmla="*/ 132 w 240"/>
              <a:gd name="T89" fmla="*/ 194 h 222"/>
              <a:gd name="T90" fmla="*/ 108 w 240"/>
              <a:gd name="T91" fmla="*/ 194 h 22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240" h="222">
                <a:moveTo>
                  <a:pt x="36" y="66"/>
                </a:moveTo>
                <a:lnTo>
                  <a:pt x="48" y="66"/>
                </a:lnTo>
                <a:lnTo>
                  <a:pt x="48" y="48"/>
                </a:lnTo>
                <a:lnTo>
                  <a:pt x="38" y="48"/>
                </a:lnTo>
                <a:lnTo>
                  <a:pt x="38" y="48"/>
                </a:lnTo>
                <a:lnTo>
                  <a:pt x="30" y="50"/>
                </a:lnTo>
                <a:lnTo>
                  <a:pt x="26" y="54"/>
                </a:lnTo>
                <a:lnTo>
                  <a:pt x="22" y="58"/>
                </a:lnTo>
                <a:lnTo>
                  <a:pt x="20" y="66"/>
                </a:lnTo>
                <a:lnTo>
                  <a:pt x="20" y="164"/>
                </a:lnTo>
                <a:lnTo>
                  <a:pt x="20" y="164"/>
                </a:lnTo>
                <a:lnTo>
                  <a:pt x="20" y="170"/>
                </a:lnTo>
                <a:lnTo>
                  <a:pt x="24" y="176"/>
                </a:lnTo>
                <a:lnTo>
                  <a:pt x="28" y="180"/>
                </a:lnTo>
                <a:lnTo>
                  <a:pt x="32" y="182"/>
                </a:lnTo>
                <a:lnTo>
                  <a:pt x="32" y="182"/>
                </a:lnTo>
                <a:lnTo>
                  <a:pt x="0" y="208"/>
                </a:lnTo>
                <a:lnTo>
                  <a:pt x="0" y="222"/>
                </a:lnTo>
                <a:lnTo>
                  <a:pt x="240" y="222"/>
                </a:lnTo>
                <a:lnTo>
                  <a:pt x="240" y="208"/>
                </a:lnTo>
                <a:lnTo>
                  <a:pt x="206" y="182"/>
                </a:lnTo>
                <a:lnTo>
                  <a:pt x="206" y="182"/>
                </a:lnTo>
                <a:lnTo>
                  <a:pt x="212" y="180"/>
                </a:lnTo>
                <a:lnTo>
                  <a:pt x="216" y="176"/>
                </a:lnTo>
                <a:lnTo>
                  <a:pt x="220" y="170"/>
                </a:lnTo>
                <a:lnTo>
                  <a:pt x="220" y="164"/>
                </a:lnTo>
                <a:lnTo>
                  <a:pt x="220" y="66"/>
                </a:lnTo>
                <a:lnTo>
                  <a:pt x="220" y="66"/>
                </a:lnTo>
                <a:lnTo>
                  <a:pt x="218" y="58"/>
                </a:lnTo>
                <a:lnTo>
                  <a:pt x="214" y="54"/>
                </a:lnTo>
                <a:lnTo>
                  <a:pt x="210" y="50"/>
                </a:lnTo>
                <a:lnTo>
                  <a:pt x="202" y="48"/>
                </a:lnTo>
                <a:lnTo>
                  <a:pt x="192" y="48"/>
                </a:lnTo>
                <a:lnTo>
                  <a:pt x="192" y="66"/>
                </a:lnTo>
                <a:lnTo>
                  <a:pt x="204" y="66"/>
                </a:lnTo>
                <a:lnTo>
                  <a:pt x="204" y="168"/>
                </a:lnTo>
                <a:lnTo>
                  <a:pt x="36" y="168"/>
                </a:lnTo>
                <a:lnTo>
                  <a:pt x="36" y="66"/>
                </a:lnTo>
                <a:lnTo>
                  <a:pt x="36" y="66"/>
                </a:lnTo>
                <a:close/>
                <a:moveTo>
                  <a:pt x="78" y="20"/>
                </a:moveTo>
                <a:lnTo>
                  <a:pt x="136" y="12"/>
                </a:lnTo>
                <a:lnTo>
                  <a:pt x="136" y="12"/>
                </a:lnTo>
                <a:lnTo>
                  <a:pt x="140" y="12"/>
                </a:lnTo>
                <a:lnTo>
                  <a:pt x="142" y="14"/>
                </a:lnTo>
                <a:lnTo>
                  <a:pt x="144" y="16"/>
                </a:lnTo>
                <a:lnTo>
                  <a:pt x="146" y="20"/>
                </a:lnTo>
                <a:lnTo>
                  <a:pt x="146" y="22"/>
                </a:lnTo>
                <a:lnTo>
                  <a:pt x="92" y="30"/>
                </a:lnTo>
                <a:lnTo>
                  <a:pt x="92" y="30"/>
                </a:lnTo>
                <a:lnTo>
                  <a:pt x="86" y="32"/>
                </a:lnTo>
                <a:lnTo>
                  <a:pt x="86" y="38"/>
                </a:lnTo>
                <a:lnTo>
                  <a:pt x="86" y="118"/>
                </a:lnTo>
                <a:lnTo>
                  <a:pt x="78" y="120"/>
                </a:lnTo>
                <a:lnTo>
                  <a:pt x="78" y="20"/>
                </a:lnTo>
                <a:lnTo>
                  <a:pt x="78" y="20"/>
                </a:lnTo>
                <a:close/>
                <a:moveTo>
                  <a:pt x="126" y="64"/>
                </a:moveTo>
                <a:lnTo>
                  <a:pt x="170" y="58"/>
                </a:lnTo>
                <a:lnTo>
                  <a:pt x="170" y="80"/>
                </a:lnTo>
                <a:lnTo>
                  <a:pt x="126" y="84"/>
                </a:lnTo>
                <a:lnTo>
                  <a:pt x="126" y="64"/>
                </a:lnTo>
                <a:lnTo>
                  <a:pt x="126" y="64"/>
                </a:lnTo>
                <a:close/>
                <a:moveTo>
                  <a:pt x="114" y="52"/>
                </a:moveTo>
                <a:lnTo>
                  <a:pt x="172" y="44"/>
                </a:lnTo>
                <a:lnTo>
                  <a:pt x="172" y="44"/>
                </a:lnTo>
                <a:lnTo>
                  <a:pt x="176" y="44"/>
                </a:lnTo>
                <a:lnTo>
                  <a:pt x="178" y="46"/>
                </a:lnTo>
                <a:lnTo>
                  <a:pt x="180" y="48"/>
                </a:lnTo>
                <a:lnTo>
                  <a:pt x="182" y="52"/>
                </a:lnTo>
                <a:lnTo>
                  <a:pt x="182" y="134"/>
                </a:lnTo>
                <a:lnTo>
                  <a:pt x="182" y="134"/>
                </a:lnTo>
                <a:lnTo>
                  <a:pt x="180" y="136"/>
                </a:lnTo>
                <a:lnTo>
                  <a:pt x="178" y="140"/>
                </a:lnTo>
                <a:lnTo>
                  <a:pt x="176" y="142"/>
                </a:lnTo>
                <a:lnTo>
                  <a:pt x="172" y="144"/>
                </a:lnTo>
                <a:lnTo>
                  <a:pt x="114" y="150"/>
                </a:lnTo>
                <a:lnTo>
                  <a:pt x="114" y="52"/>
                </a:lnTo>
                <a:lnTo>
                  <a:pt x="114" y="52"/>
                </a:lnTo>
                <a:close/>
                <a:moveTo>
                  <a:pt x="96" y="40"/>
                </a:moveTo>
                <a:lnTo>
                  <a:pt x="106" y="46"/>
                </a:lnTo>
                <a:lnTo>
                  <a:pt x="106" y="46"/>
                </a:lnTo>
                <a:lnTo>
                  <a:pt x="108" y="50"/>
                </a:lnTo>
                <a:lnTo>
                  <a:pt x="110" y="54"/>
                </a:lnTo>
                <a:lnTo>
                  <a:pt x="110" y="148"/>
                </a:lnTo>
                <a:lnTo>
                  <a:pt x="110" y="148"/>
                </a:lnTo>
                <a:lnTo>
                  <a:pt x="108" y="152"/>
                </a:lnTo>
                <a:lnTo>
                  <a:pt x="106" y="152"/>
                </a:lnTo>
                <a:lnTo>
                  <a:pt x="96" y="144"/>
                </a:lnTo>
                <a:lnTo>
                  <a:pt x="96" y="144"/>
                </a:lnTo>
                <a:lnTo>
                  <a:pt x="94" y="142"/>
                </a:lnTo>
                <a:lnTo>
                  <a:pt x="94" y="138"/>
                </a:lnTo>
                <a:lnTo>
                  <a:pt x="94" y="44"/>
                </a:lnTo>
                <a:lnTo>
                  <a:pt x="94" y="44"/>
                </a:lnTo>
                <a:lnTo>
                  <a:pt x="94" y="40"/>
                </a:lnTo>
                <a:lnTo>
                  <a:pt x="96" y="40"/>
                </a:lnTo>
                <a:lnTo>
                  <a:pt x="96" y="40"/>
                </a:lnTo>
                <a:close/>
                <a:moveTo>
                  <a:pt x="104" y="38"/>
                </a:moveTo>
                <a:lnTo>
                  <a:pt x="110" y="42"/>
                </a:lnTo>
                <a:lnTo>
                  <a:pt x="110" y="42"/>
                </a:lnTo>
                <a:lnTo>
                  <a:pt x="110" y="44"/>
                </a:lnTo>
                <a:lnTo>
                  <a:pt x="166" y="36"/>
                </a:lnTo>
                <a:lnTo>
                  <a:pt x="166" y="36"/>
                </a:lnTo>
                <a:lnTo>
                  <a:pt x="162" y="32"/>
                </a:lnTo>
                <a:lnTo>
                  <a:pt x="158" y="32"/>
                </a:lnTo>
                <a:lnTo>
                  <a:pt x="104" y="38"/>
                </a:lnTo>
                <a:lnTo>
                  <a:pt x="104" y="38"/>
                </a:lnTo>
                <a:close/>
                <a:moveTo>
                  <a:pt x="60" y="10"/>
                </a:moveTo>
                <a:lnTo>
                  <a:pt x="72" y="16"/>
                </a:lnTo>
                <a:lnTo>
                  <a:pt x="72" y="16"/>
                </a:lnTo>
                <a:lnTo>
                  <a:pt x="72" y="18"/>
                </a:lnTo>
                <a:lnTo>
                  <a:pt x="74" y="22"/>
                </a:lnTo>
                <a:lnTo>
                  <a:pt x="74" y="118"/>
                </a:lnTo>
                <a:lnTo>
                  <a:pt x="74" y="118"/>
                </a:lnTo>
                <a:lnTo>
                  <a:pt x="72" y="120"/>
                </a:lnTo>
                <a:lnTo>
                  <a:pt x="72" y="120"/>
                </a:lnTo>
                <a:lnTo>
                  <a:pt x="60" y="114"/>
                </a:lnTo>
                <a:lnTo>
                  <a:pt x="60" y="114"/>
                </a:lnTo>
                <a:lnTo>
                  <a:pt x="58" y="112"/>
                </a:lnTo>
                <a:lnTo>
                  <a:pt x="58" y="108"/>
                </a:lnTo>
                <a:lnTo>
                  <a:pt x="58" y="12"/>
                </a:lnTo>
                <a:lnTo>
                  <a:pt x="58" y="12"/>
                </a:lnTo>
                <a:lnTo>
                  <a:pt x="58" y="10"/>
                </a:lnTo>
                <a:lnTo>
                  <a:pt x="60" y="10"/>
                </a:lnTo>
                <a:lnTo>
                  <a:pt x="60" y="10"/>
                </a:lnTo>
                <a:close/>
                <a:moveTo>
                  <a:pt x="68" y="8"/>
                </a:moveTo>
                <a:lnTo>
                  <a:pt x="74" y="12"/>
                </a:lnTo>
                <a:lnTo>
                  <a:pt x="74" y="12"/>
                </a:lnTo>
                <a:lnTo>
                  <a:pt x="74" y="12"/>
                </a:lnTo>
                <a:lnTo>
                  <a:pt x="130" y="4"/>
                </a:lnTo>
                <a:lnTo>
                  <a:pt x="130" y="4"/>
                </a:lnTo>
                <a:lnTo>
                  <a:pt x="126" y="2"/>
                </a:lnTo>
                <a:lnTo>
                  <a:pt x="122" y="0"/>
                </a:lnTo>
                <a:lnTo>
                  <a:pt x="68" y="8"/>
                </a:lnTo>
                <a:lnTo>
                  <a:pt x="68" y="8"/>
                </a:lnTo>
                <a:close/>
                <a:moveTo>
                  <a:pt x="108" y="194"/>
                </a:moveTo>
                <a:lnTo>
                  <a:pt x="132" y="194"/>
                </a:lnTo>
                <a:lnTo>
                  <a:pt x="142" y="210"/>
                </a:lnTo>
                <a:lnTo>
                  <a:pt x="100" y="210"/>
                </a:lnTo>
                <a:lnTo>
                  <a:pt x="108" y="194"/>
                </a:lnTo>
                <a:close/>
              </a:path>
            </a:pathLst>
          </a:custGeom>
          <a:solidFill>
            <a:schemeClr val="accent4"/>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p>
        </xdr:txBody>
      </xdr:sp>
      <xdr:sp macro="" textlink="">
        <xdr:nvSpPr>
          <xdr:cNvPr id="105" name="Rectangle 104">
            <a:extLst>
              <a:ext uri="{FF2B5EF4-FFF2-40B4-BE49-F238E27FC236}">
                <a16:creationId xmlns:a16="http://schemas.microsoft.com/office/drawing/2014/main" id="{00000000-0008-0000-0200-000069000000}"/>
              </a:ext>
            </a:extLst>
          </xdr:cNvPr>
          <xdr:cNvSpPr/>
        </xdr:nvSpPr>
        <xdr:spPr>
          <a:xfrm>
            <a:off x="7178501" y="6357261"/>
            <a:ext cx="1377233" cy="2124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accent4"/>
                </a:solidFill>
              </a:rPr>
              <a:t>ATM</a:t>
            </a:r>
            <a:r>
              <a:rPr lang="fr-FR" sz="1400" b="1" baseline="0">
                <a:solidFill>
                  <a:schemeClr val="accent4"/>
                </a:solidFill>
              </a:rPr>
              <a:t> Cash out</a:t>
            </a:r>
            <a:endParaRPr lang="fr-FR" sz="1400" b="1">
              <a:solidFill>
                <a:schemeClr val="accent4"/>
              </a:solidFill>
            </a:endParaRPr>
          </a:p>
        </xdr:txBody>
      </xdr:sp>
    </xdr:grpSp>
    <xdr:clientData/>
  </xdr:twoCellAnchor>
  <xdr:twoCellAnchor>
    <xdr:from>
      <xdr:col>9</xdr:col>
      <xdr:colOff>577498</xdr:colOff>
      <xdr:row>16</xdr:row>
      <xdr:rowOff>122713</xdr:rowOff>
    </xdr:from>
    <xdr:to>
      <xdr:col>17</xdr:col>
      <xdr:colOff>103911</xdr:colOff>
      <xdr:row>19</xdr:row>
      <xdr:rowOff>92364</xdr:rowOff>
    </xdr:to>
    <xdr:sp macro="" textlink="">
      <xdr:nvSpPr>
        <xdr:cNvPr id="122" name="Rectangle 121">
          <a:extLst>
            <a:ext uri="{FF2B5EF4-FFF2-40B4-BE49-F238E27FC236}">
              <a16:creationId xmlns:a16="http://schemas.microsoft.com/office/drawing/2014/main" id="{00000000-0008-0000-0200-00007A000000}"/>
            </a:ext>
          </a:extLst>
        </xdr:cNvPr>
        <xdr:cNvSpPr/>
      </xdr:nvSpPr>
      <xdr:spPr>
        <a:xfrm>
          <a:off x="10772134" y="5260440"/>
          <a:ext cx="7665959" cy="5584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800" b="1" u="sng">
              <a:solidFill>
                <a:schemeClr val="accent5"/>
              </a:solidFill>
            </a:rPr>
            <a:t>ACTIVATION</a:t>
          </a:r>
          <a:r>
            <a:rPr lang="fr-FR" sz="1800" b="1" u="sng" baseline="0">
              <a:solidFill>
                <a:schemeClr val="accent5"/>
              </a:solidFill>
            </a:rPr>
            <a:t> OF USE CASES CONCERNED BY INTEROPERABILITY</a:t>
          </a:r>
          <a:endParaRPr lang="fr-FR" sz="1800" b="1" u="sng">
            <a:solidFill>
              <a:schemeClr val="accent5"/>
            </a:solidFill>
          </a:endParaRPr>
        </a:p>
      </xdr:txBody>
    </xdr:sp>
    <xdr:clientData/>
  </xdr:twoCellAnchor>
  <xdr:twoCellAnchor>
    <xdr:from>
      <xdr:col>7</xdr:col>
      <xdr:colOff>1455350</xdr:colOff>
      <xdr:row>19</xdr:row>
      <xdr:rowOff>31349</xdr:rowOff>
    </xdr:from>
    <xdr:to>
      <xdr:col>8</xdr:col>
      <xdr:colOff>811218</xdr:colOff>
      <xdr:row>23</xdr:row>
      <xdr:rowOff>42474</xdr:rowOff>
    </xdr:to>
    <xdr:grpSp>
      <xdr:nvGrpSpPr>
        <xdr:cNvPr id="24" name="Groupe 23">
          <a:hlinkClick xmlns:r="http://schemas.openxmlformats.org/officeDocument/2006/relationships" r:id="rId10"/>
          <a:extLst>
            <a:ext uri="{FF2B5EF4-FFF2-40B4-BE49-F238E27FC236}">
              <a16:creationId xmlns:a16="http://schemas.microsoft.com/office/drawing/2014/main" id="{00000000-0008-0000-0200-000018000000}"/>
            </a:ext>
          </a:extLst>
        </xdr:cNvPr>
        <xdr:cNvGrpSpPr/>
      </xdr:nvGrpSpPr>
      <xdr:grpSpPr>
        <a:xfrm>
          <a:off x="9046775" y="5708249"/>
          <a:ext cx="1432318" cy="877900"/>
          <a:chOff x="8764906" y="5718127"/>
          <a:chExt cx="1359645" cy="886014"/>
        </a:xfrm>
      </xdr:grpSpPr>
      <xdr:sp macro="" textlink="">
        <xdr:nvSpPr>
          <xdr:cNvPr id="86" name="Rectangle 85">
            <a:extLst>
              <a:ext uri="{FF2B5EF4-FFF2-40B4-BE49-F238E27FC236}">
                <a16:creationId xmlns:a16="http://schemas.microsoft.com/office/drawing/2014/main" id="{00000000-0008-0000-0200-000056000000}"/>
              </a:ext>
            </a:extLst>
          </xdr:cNvPr>
          <xdr:cNvSpPr/>
        </xdr:nvSpPr>
        <xdr:spPr>
          <a:xfrm>
            <a:off x="8764906" y="6282859"/>
            <a:ext cx="1359645" cy="3212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accent4"/>
                </a:solidFill>
              </a:rPr>
              <a:t>W2B</a:t>
            </a:r>
            <a:r>
              <a:rPr lang="fr-FR" sz="1400" b="1" baseline="0">
                <a:solidFill>
                  <a:schemeClr val="accent4"/>
                </a:solidFill>
              </a:rPr>
              <a:t> </a:t>
            </a:r>
            <a:endParaRPr lang="fr-FR" sz="1400" b="1">
              <a:solidFill>
                <a:schemeClr val="accent4"/>
              </a:solidFill>
            </a:endParaRPr>
          </a:p>
        </xdr:txBody>
      </xdr:sp>
      <xdr:pic>
        <xdr:nvPicPr>
          <xdr:cNvPr id="49" name="Graphique 7" descr="Banque en ligne avec un remplissage uni">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9158188" y="5718127"/>
            <a:ext cx="583237" cy="509405"/>
          </a:xfrm>
          <a:prstGeom prst="rect">
            <a:avLst/>
          </a:prstGeom>
        </xdr:spPr>
      </xdr:pic>
    </xdr:grpSp>
    <xdr:clientData/>
  </xdr:twoCellAnchor>
  <xdr:twoCellAnchor>
    <xdr:from>
      <xdr:col>7</xdr:col>
      <xdr:colOff>1437851</xdr:colOff>
      <xdr:row>24</xdr:row>
      <xdr:rowOff>134326</xdr:rowOff>
    </xdr:from>
    <xdr:to>
      <xdr:col>8</xdr:col>
      <xdr:colOff>729872</xdr:colOff>
      <xdr:row>27</xdr:row>
      <xdr:rowOff>137144</xdr:rowOff>
    </xdr:to>
    <xdr:grpSp>
      <xdr:nvGrpSpPr>
        <xdr:cNvPr id="38" name="Groupe 37">
          <a:hlinkClick xmlns:r="http://schemas.openxmlformats.org/officeDocument/2006/relationships" r:id="rId13"/>
          <a:extLst>
            <a:ext uri="{FF2B5EF4-FFF2-40B4-BE49-F238E27FC236}">
              <a16:creationId xmlns:a16="http://schemas.microsoft.com/office/drawing/2014/main" id="{00000000-0008-0000-0200-000026000000}"/>
            </a:ext>
          </a:extLst>
        </xdr:cNvPr>
        <xdr:cNvGrpSpPr/>
      </xdr:nvGrpSpPr>
      <xdr:grpSpPr>
        <a:xfrm>
          <a:off x="9029276" y="6916126"/>
          <a:ext cx="1368471" cy="717193"/>
          <a:chOff x="8747407" y="6935882"/>
          <a:chExt cx="1295798" cy="722484"/>
        </a:xfrm>
      </xdr:grpSpPr>
      <xdr:sp macro="" textlink="">
        <xdr:nvSpPr>
          <xdr:cNvPr id="67" name="Freeform 35">
            <a:extLst>
              <a:ext uri="{FF2B5EF4-FFF2-40B4-BE49-F238E27FC236}">
                <a16:creationId xmlns:a16="http://schemas.microsoft.com/office/drawing/2014/main" id="{00000000-0008-0000-0200-000043000000}"/>
              </a:ext>
            </a:extLst>
          </xdr:cNvPr>
          <xdr:cNvSpPr>
            <a:spLocks noEditPoints="1"/>
          </xdr:cNvSpPr>
        </xdr:nvSpPr>
        <xdr:spPr bwMode="auto">
          <a:xfrm>
            <a:off x="9255124" y="6935882"/>
            <a:ext cx="429124" cy="398113"/>
          </a:xfrm>
          <a:custGeom>
            <a:avLst/>
            <a:gdLst>
              <a:gd name="T0" fmla="*/ 70 w 352"/>
              <a:gd name="T1" fmla="*/ 91 h 441"/>
              <a:gd name="T2" fmla="*/ 282 w 352"/>
              <a:gd name="T3" fmla="*/ 91 h 441"/>
              <a:gd name="T4" fmla="*/ 282 w 352"/>
              <a:gd name="T5" fmla="*/ 106 h 441"/>
              <a:gd name="T6" fmla="*/ 70 w 352"/>
              <a:gd name="T7" fmla="*/ 106 h 441"/>
              <a:gd name="T8" fmla="*/ 70 w 352"/>
              <a:gd name="T9" fmla="*/ 91 h 441"/>
              <a:gd name="T10" fmla="*/ 70 w 352"/>
              <a:gd name="T11" fmla="*/ 91 h 441"/>
              <a:gd name="T12" fmla="*/ 70 w 352"/>
              <a:gd name="T13" fmla="*/ 127 h 441"/>
              <a:gd name="T14" fmla="*/ 282 w 352"/>
              <a:gd name="T15" fmla="*/ 127 h 441"/>
              <a:gd name="T16" fmla="*/ 282 w 352"/>
              <a:gd name="T17" fmla="*/ 141 h 441"/>
              <a:gd name="T18" fmla="*/ 70 w 352"/>
              <a:gd name="T19" fmla="*/ 141 h 441"/>
              <a:gd name="T20" fmla="*/ 70 w 352"/>
              <a:gd name="T21" fmla="*/ 127 h 441"/>
              <a:gd name="T22" fmla="*/ 70 w 352"/>
              <a:gd name="T23" fmla="*/ 127 h 441"/>
              <a:gd name="T24" fmla="*/ 70 w 352"/>
              <a:gd name="T25" fmla="*/ 161 h 441"/>
              <a:gd name="T26" fmla="*/ 282 w 352"/>
              <a:gd name="T27" fmla="*/ 161 h 441"/>
              <a:gd name="T28" fmla="*/ 282 w 352"/>
              <a:gd name="T29" fmla="*/ 176 h 441"/>
              <a:gd name="T30" fmla="*/ 70 w 352"/>
              <a:gd name="T31" fmla="*/ 176 h 441"/>
              <a:gd name="T32" fmla="*/ 70 w 352"/>
              <a:gd name="T33" fmla="*/ 161 h 441"/>
              <a:gd name="T34" fmla="*/ 70 w 352"/>
              <a:gd name="T35" fmla="*/ 161 h 441"/>
              <a:gd name="T36" fmla="*/ 340 w 352"/>
              <a:gd name="T37" fmla="*/ 0 h 441"/>
              <a:gd name="T38" fmla="*/ 12 w 352"/>
              <a:gd name="T39" fmla="*/ 0 h 441"/>
              <a:gd name="T40" fmla="*/ 0 w 352"/>
              <a:gd name="T41" fmla="*/ 0 h 441"/>
              <a:gd name="T42" fmla="*/ 0 w 352"/>
              <a:gd name="T43" fmla="*/ 12 h 441"/>
              <a:gd name="T44" fmla="*/ 0 w 352"/>
              <a:gd name="T45" fmla="*/ 429 h 441"/>
              <a:gd name="T46" fmla="*/ 0 w 352"/>
              <a:gd name="T47" fmla="*/ 441 h 441"/>
              <a:gd name="T48" fmla="*/ 12 w 352"/>
              <a:gd name="T49" fmla="*/ 441 h 441"/>
              <a:gd name="T50" fmla="*/ 198 w 352"/>
              <a:gd name="T51" fmla="*/ 441 h 441"/>
              <a:gd name="T52" fmla="*/ 352 w 352"/>
              <a:gd name="T53" fmla="*/ 283 h 441"/>
              <a:gd name="T54" fmla="*/ 352 w 352"/>
              <a:gd name="T55" fmla="*/ 12 h 441"/>
              <a:gd name="T56" fmla="*/ 352 w 352"/>
              <a:gd name="T57" fmla="*/ 0 h 441"/>
              <a:gd name="T58" fmla="*/ 340 w 352"/>
              <a:gd name="T59" fmla="*/ 0 h 441"/>
              <a:gd name="T60" fmla="*/ 340 w 352"/>
              <a:gd name="T61" fmla="*/ 0 h 441"/>
              <a:gd name="T62" fmla="*/ 178 w 352"/>
              <a:gd name="T63" fmla="*/ 418 h 441"/>
              <a:gd name="T64" fmla="*/ 24 w 352"/>
              <a:gd name="T65" fmla="*/ 418 h 441"/>
              <a:gd name="T66" fmla="*/ 24 w 352"/>
              <a:gd name="T67" fmla="*/ 24 h 441"/>
              <a:gd name="T68" fmla="*/ 328 w 352"/>
              <a:gd name="T69" fmla="*/ 24 h 441"/>
              <a:gd name="T70" fmla="*/ 328 w 352"/>
              <a:gd name="T71" fmla="*/ 263 h 441"/>
              <a:gd name="T72" fmla="*/ 328 w 352"/>
              <a:gd name="T73" fmla="*/ 263 h 441"/>
              <a:gd name="T74" fmla="*/ 188 w 352"/>
              <a:gd name="T75" fmla="*/ 263 h 441"/>
              <a:gd name="T76" fmla="*/ 188 w 352"/>
              <a:gd name="T77" fmla="*/ 263 h 441"/>
              <a:gd name="T78" fmla="*/ 184 w 352"/>
              <a:gd name="T79" fmla="*/ 264 h 441"/>
              <a:gd name="T80" fmla="*/ 181 w 352"/>
              <a:gd name="T81" fmla="*/ 266 h 441"/>
              <a:gd name="T82" fmla="*/ 179 w 352"/>
              <a:gd name="T83" fmla="*/ 269 h 441"/>
              <a:gd name="T84" fmla="*/ 178 w 352"/>
              <a:gd name="T85" fmla="*/ 273 h 441"/>
              <a:gd name="T86" fmla="*/ 178 w 352"/>
              <a:gd name="T87" fmla="*/ 273 h 441"/>
              <a:gd name="T88" fmla="*/ 178 w 352"/>
              <a:gd name="T89" fmla="*/ 418 h 441"/>
              <a:gd name="T90" fmla="*/ 178 w 352"/>
              <a:gd name="T91" fmla="*/ 418 h 4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Lst>
            <a:rect l="0" t="0" r="r" b="b"/>
            <a:pathLst>
              <a:path w="352" h="441">
                <a:moveTo>
                  <a:pt x="70" y="91"/>
                </a:moveTo>
                <a:lnTo>
                  <a:pt x="282" y="91"/>
                </a:lnTo>
                <a:lnTo>
                  <a:pt x="282" y="106"/>
                </a:lnTo>
                <a:lnTo>
                  <a:pt x="70" y="106"/>
                </a:lnTo>
                <a:lnTo>
                  <a:pt x="70" y="91"/>
                </a:lnTo>
                <a:lnTo>
                  <a:pt x="70" y="91"/>
                </a:lnTo>
                <a:close/>
                <a:moveTo>
                  <a:pt x="70" y="127"/>
                </a:moveTo>
                <a:lnTo>
                  <a:pt x="282" y="127"/>
                </a:lnTo>
                <a:lnTo>
                  <a:pt x="282" y="141"/>
                </a:lnTo>
                <a:lnTo>
                  <a:pt x="70" y="141"/>
                </a:lnTo>
                <a:lnTo>
                  <a:pt x="70" y="127"/>
                </a:lnTo>
                <a:lnTo>
                  <a:pt x="70" y="127"/>
                </a:lnTo>
                <a:close/>
                <a:moveTo>
                  <a:pt x="70" y="161"/>
                </a:moveTo>
                <a:lnTo>
                  <a:pt x="282" y="161"/>
                </a:lnTo>
                <a:lnTo>
                  <a:pt x="282" y="176"/>
                </a:lnTo>
                <a:lnTo>
                  <a:pt x="70" y="176"/>
                </a:lnTo>
                <a:lnTo>
                  <a:pt x="70" y="161"/>
                </a:lnTo>
                <a:lnTo>
                  <a:pt x="70" y="161"/>
                </a:lnTo>
                <a:close/>
                <a:moveTo>
                  <a:pt x="340" y="0"/>
                </a:moveTo>
                <a:lnTo>
                  <a:pt x="12" y="0"/>
                </a:lnTo>
                <a:lnTo>
                  <a:pt x="0" y="0"/>
                </a:lnTo>
                <a:lnTo>
                  <a:pt x="0" y="12"/>
                </a:lnTo>
                <a:lnTo>
                  <a:pt x="0" y="429"/>
                </a:lnTo>
                <a:lnTo>
                  <a:pt x="0" y="441"/>
                </a:lnTo>
                <a:lnTo>
                  <a:pt x="12" y="441"/>
                </a:lnTo>
                <a:lnTo>
                  <a:pt x="198" y="441"/>
                </a:lnTo>
                <a:lnTo>
                  <a:pt x="352" y="283"/>
                </a:lnTo>
                <a:lnTo>
                  <a:pt x="352" y="12"/>
                </a:lnTo>
                <a:lnTo>
                  <a:pt x="352" y="0"/>
                </a:lnTo>
                <a:lnTo>
                  <a:pt x="340" y="0"/>
                </a:lnTo>
                <a:lnTo>
                  <a:pt x="340" y="0"/>
                </a:lnTo>
                <a:close/>
                <a:moveTo>
                  <a:pt x="178" y="418"/>
                </a:moveTo>
                <a:lnTo>
                  <a:pt x="24" y="418"/>
                </a:lnTo>
                <a:lnTo>
                  <a:pt x="24" y="24"/>
                </a:lnTo>
                <a:lnTo>
                  <a:pt x="328" y="24"/>
                </a:lnTo>
                <a:lnTo>
                  <a:pt x="328" y="263"/>
                </a:lnTo>
                <a:lnTo>
                  <a:pt x="328" y="263"/>
                </a:lnTo>
                <a:lnTo>
                  <a:pt x="188" y="263"/>
                </a:lnTo>
                <a:lnTo>
                  <a:pt x="188" y="263"/>
                </a:lnTo>
                <a:lnTo>
                  <a:pt x="184" y="264"/>
                </a:lnTo>
                <a:lnTo>
                  <a:pt x="181" y="266"/>
                </a:lnTo>
                <a:lnTo>
                  <a:pt x="179" y="269"/>
                </a:lnTo>
                <a:lnTo>
                  <a:pt x="178" y="273"/>
                </a:lnTo>
                <a:lnTo>
                  <a:pt x="178" y="273"/>
                </a:lnTo>
                <a:lnTo>
                  <a:pt x="178" y="418"/>
                </a:lnTo>
                <a:lnTo>
                  <a:pt x="178" y="418"/>
                </a:lnTo>
                <a:close/>
              </a:path>
            </a:pathLst>
          </a:custGeom>
          <a:solidFill>
            <a:schemeClr val="accent4"/>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fr-FR"/>
          </a:p>
        </xdr:txBody>
      </xdr:sp>
      <xdr:sp macro="" textlink="">
        <xdr:nvSpPr>
          <xdr:cNvPr id="52" name="Rectangle 51">
            <a:extLst>
              <a:ext uri="{FF2B5EF4-FFF2-40B4-BE49-F238E27FC236}">
                <a16:creationId xmlns:a16="http://schemas.microsoft.com/office/drawing/2014/main" id="{00000000-0008-0000-0200-000034000000}"/>
              </a:ext>
            </a:extLst>
          </xdr:cNvPr>
          <xdr:cNvSpPr/>
        </xdr:nvSpPr>
        <xdr:spPr>
          <a:xfrm>
            <a:off x="8747407" y="7452670"/>
            <a:ext cx="1295798" cy="20569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accent4"/>
                </a:solidFill>
              </a:rPr>
              <a:t>Bill</a:t>
            </a:r>
            <a:r>
              <a:rPr lang="fr-FR" sz="1400" b="1" baseline="0">
                <a:solidFill>
                  <a:schemeClr val="accent4"/>
                </a:solidFill>
              </a:rPr>
              <a:t> payment</a:t>
            </a:r>
            <a:endParaRPr lang="fr-FR" sz="1400" b="1">
              <a:solidFill>
                <a:schemeClr val="accent4"/>
              </a:solidFill>
            </a:endParaRPr>
          </a:p>
        </xdr:txBody>
      </xdr:sp>
    </xdr:grpSp>
    <xdr:clientData/>
  </xdr:twoCellAnchor>
  <xdr:twoCellAnchor>
    <xdr:from>
      <xdr:col>9</xdr:col>
      <xdr:colOff>618151</xdr:colOff>
      <xdr:row>3</xdr:row>
      <xdr:rowOff>0</xdr:rowOff>
    </xdr:from>
    <xdr:to>
      <xdr:col>17</xdr:col>
      <xdr:colOff>0</xdr:colOff>
      <xdr:row>15</xdr:row>
      <xdr:rowOff>11141</xdr:rowOff>
    </xdr:to>
    <xdr:sp macro="" textlink="">
      <xdr:nvSpPr>
        <xdr:cNvPr id="16" name="Rectangle 15">
          <a:extLst>
            <a:ext uri="{FF2B5EF4-FFF2-40B4-BE49-F238E27FC236}">
              <a16:creationId xmlns:a16="http://schemas.microsoft.com/office/drawing/2014/main" id="{00000000-0008-0000-0200-000010000000}"/>
            </a:ext>
          </a:extLst>
        </xdr:cNvPr>
        <xdr:cNvSpPr/>
      </xdr:nvSpPr>
      <xdr:spPr>
        <a:xfrm>
          <a:off x="9941106" y="2092614"/>
          <a:ext cx="6381280" cy="2810913"/>
        </a:xfrm>
        <a:prstGeom prst="rect">
          <a:avLst/>
        </a:prstGeom>
        <a:no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651012</xdr:colOff>
      <xdr:row>3</xdr:row>
      <xdr:rowOff>0</xdr:rowOff>
    </xdr:from>
    <xdr:to>
      <xdr:col>13</xdr:col>
      <xdr:colOff>509583</xdr:colOff>
      <xdr:row>5</xdr:row>
      <xdr:rowOff>13153</xdr:rowOff>
    </xdr:to>
    <xdr:sp macro="" textlink="">
      <xdr:nvSpPr>
        <xdr:cNvPr id="28" name="Rectangle 27">
          <a:extLst>
            <a:ext uri="{FF2B5EF4-FFF2-40B4-BE49-F238E27FC236}">
              <a16:creationId xmlns:a16="http://schemas.microsoft.com/office/drawing/2014/main" id="{00000000-0008-0000-0200-00001C000000}"/>
            </a:ext>
          </a:extLst>
        </xdr:cNvPr>
        <xdr:cNvSpPr/>
      </xdr:nvSpPr>
      <xdr:spPr>
        <a:xfrm>
          <a:off x="10066108" y="2088173"/>
          <a:ext cx="3631937" cy="403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2000" b="1" u="sng">
              <a:solidFill>
                <a:schemeClr val="accent5"/>
              </a:solidFill>
            </a:rPr>
            <a:t>COMPANY</a:t>
          </a:r>
          <a:r>
            <a:rPr lang="fr-FR" sz="2000" b="1" u="sng" baseline="0">
              <a:solidFill>
                <a:schemeClr val="accent5"/>
              </a:solidFill>
            </a:rPr>
            <a:t> IDENTITY</a:t>
          </a:r>
          <a:endParaRPr lang="fr-FR" sz="2000" b="1" u="sng">
            <a:solidFill>
              <a:schemeClr val="accent5"/>
            </a:solidFill>
          </a:endParaRPr>
        </a:p>
      </xdr:txBody>
    </xdr:sp>
    <xdr:clientData/>
  </xdr:twoCellAnchor>
  <xdr:twoCellAnchor>
    <xdr:from>
      <xdr:col>12</xdr:col>
      <xdr:colOff>730430</xdr:colOff>
      <xdr:row>5</xdr:row>
      <xdr:rowOff>188988</xdr:rowOff>
    </xdr:from>
    <xdr:to>
      <xdr:col>16</xdr:col>
      <xdr:colOff>680948</xdr:colOff>
      <xdr:row>13</xdr:row>
      <xdr:rowOff>116829</xdr:rowOff>
    </xdr:to>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13084066" y="2267170"/>
          <a:ext cx="3183246" cy="1861704"/>
        </a:xfrm>
        <a:prstGeom prst="rect">
          <a:avLst/>
        </a:prstGeom>
        <a:solidFill>
          <a:schemeClr val="lt1"/>
        </a:solidFill>
        <a:ln w="3175" cmpd="sng">
          <a:solidFill>
            <a:schemeClr val="bg1">
              <a:lumMod val="9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chemeClr val="bg1">
                  <a:lumMod val="85000"/>
                </a:schemeClr>
              </a:solidFill>
            </a:rPr>
            <a:t>Logo</a:t>
          </a:r>
        </a:p>
      </xdr:txBody>
    </xdr:sp>
    <xdr:clientData/>
  </xdr:twoCellAnchor>
  <xdr:twoCellAnchor>
    <xdr:from>
      <xdr:col>9</xdr:col>
      <xdr:colOff>635000</xdr:colOff>
      <xdr:row>16</xdr:row>
      <xdr:rowOff>77610</xdr:rowOff>
    </xdr:from>
    <xdr:to>
      <xdr:col>17</xdr:col>
      <xdr:colOff>0</xdr:colOff>
      <xdr:row>35</xdr:row>
      <xdr:rowOff>124238</xdr:rowOff>
    </xdr:to>
    <xdr:sp macro="" textlink="">
      <xdr:nvSpPr>
        <xdr:cNvPr id="31" name="Rectangle 30">
          <a:extLst>
            <a:ext uri="{FF2B5EF4-FFF2-40B4-BE49-F238E27FC236}">
              <a16:creationId xmlns:a16="http://schemas.microsoft.com/office/drawing/2014/main" id="{00000000-0008-0000-0200-00001F000000}"/>
            </a:ext>
          </a:extLst>
        </xdr:cNvPr>
        <xdr:cNvSpPr/>
      </xdr:nvSpPr>
      <xdr:spPr>
        <a:xfrm>
          <a:off x="10035761" y="5143806"/>
          <a:ext cx="6391413" cy="4215541"/>
        </a:xfrm>
        <a:prstGeom prst="rect">
          <a:avLst/>
        </a:prstGeom>
        <a:no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826893</xdr:colOff>
      <xdr:row>16</xdr:row>
      <xdr:rowOff>122713</xdr:rowOff>
    </xdr:from>
    <xdr:to>
      <xdr:col>7</xdr:col>
      <xdr:colOff>595729</xdr:colOff>
      <xdr:row>18</xdr:row>
      <xdr:rowOff>51346</xdr:rowOff>
    </xdr:to>
    <xdr:sp macro="" textlink="">
      <xdr:nvSpPr>
        <xdr:cNvPr id="48" name="Rectangle 47">
          <a:extLst>
            <a:ext uri="{FF2B5EF4-FFF2-40B4-BE49-F238E27FC236}">
              <a16:creationId xmlns:a16="http://schemas.microsoft.com/office/drawing/2014/main" id="{00000000-0008-0000-0200-000030000000}"/>
            </a:ext>
          </a:extLst>
        </xdr:cNvPr>
        <xdr:cNvSpPr/>
      </xdr:nvSpPr>
      <xdr:spPr>
        <a:xfrm>
          <a:off x="1012747" y="5187225"/>
          <a:ext cx="6250482" cy="3158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800" b="1" u="sng">
              <a:solidFill>
                <a:schemeClr val="accent5"/>
              </a:solidFill>
            </a:rPr>
            <a:t>ASSUMPTIONS</a:t>
          </a:r>
        </a:p>
      </xdr:txBody>
    </xdr:sp>
    <xdr:clientData/>
  </xdr:twoCellAnchor>
  <xdr:twoCellAnchor>
    <xdr:from>
      <xdr:col>2</xdr:col>
      <xdr:colOff>795920</xdr:colOff>
      <xdr:row>29</xdr:row>
      <xdr:rowOff>45624</xdr:rowOff>
    </xdr:from>
    <xdr:to>
      <xdr:col>4</xdr:col>
      <xdr:colOff>998964</xdr:colOff>
      <xdr:row>31</xdr:row>
      <xdr:rowOff>131645</xdr:rowOff>
    </xdr:to>
    <xdr:sp macro="" textlink="">
      <xdr:nvSpPr>
        <xdr:cNvPr id="54" name="Rectangle 53">
          <a:extLst>
            <a:ext uri="{FF2B5EF4-FFF2-40B4-BE49-F238E27FC236}">
              <a16:creationId xmlns:a16="http://schemas.microsoft.com/office/drawing/2014/main" id="{00000000-0008-0000-0200-000036000000}"/>
            </a:ext>
          </a:extLst>
        </xdr:cNvPr>
        <xdr:cNvSpPr/>
      </xdr:nvSpPr>
      <xdr:spPr>
        <a:xfrm>
          <a:off x="981774" y="7998612"/>
          <a:ext cx="2262922" cy="566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FR" sz="1800" b="1" u="sng">
              <a:solidFill>
                <a:schemeClr val="accent5"/>
              </a:solidFill>
            </a:rPr>
            <a:t>GENERAL</a:t>
          </a:r>
          <a:r>
            <a:rPr lang="fr-FR" sz="1800" b="1" u="sng" baseline="0">
              <a:solidFill>
                <a:schemeClr val="accent5"/>
              </a:solidFill>
            </a:rPr>
            <a:t> VIEW</a:t>
          </a:r>
          <a:endParaRPr lang="fr-FR" sz="1800" b="1" u="sng">
            <a:solidFill>
              <a:schemeClr val="accent5"/>
            </a:solidFill>
          </a:endParaRPr>
        </a:p>
      </xdr:txBody>
    </xdr:sp>
    <xdr:clientData/>
  </xdr:twoCellAnchor>
  <xdr:twoCellAnchor>
    <xdr:from>
      <xdr:col>5</xdr:col>
      <xdr:colOff>459333</xdr:colOff>
      <xdr:row>30</xdr:row>
      <xdr:rowOff>228504</xdr:rowOff>
    </xdr:from>
    <xdr:to>
      <xdr:col>6</xdr:col>
      <xdr:colOff>809014</xdr:colOff>
      <xdr:row>35</xdr:row>
      <xdr:rowOff>49762</xdr:rowOff>
    </xdr:to>
    <xdr:grpSp>
      <xdr:nvGrpSpPr>
        <xdr:cNvPr id="40" name="Groupe 39">
          <a:hlinkClick xmlns:r="http://schemas.openxmlformats.org/officeDocument/2006/relationships" r:id="rId14"/>
          <a:extLst>
            <a:ext uri="{FF2B5EF4-FFF2-40B4-BE49-F238E27FC236}">
              <a16:creationId xmlns:a16="http://schemas.microsoft.com/office/drawing/2014/main" id="{00000000-0008-0000-0200-000028000000}"/>
            </a:ext>
          </a:extLst>
        </xdr:cNvPr>
        <xdr:cNvGrpSpPr/>
      </xdr:nvGrpSpPr>
      <xdr:grpSpPr>
        <a:xfrm>
          <a:off x="5688558" y="8439054"/>
          <a:ext cx="1759381" cy="926158"/>
          <a:chOff x="5497000" y="8469393"/>
          <a:chExt cx="1704347" cy="936036"/>
        </a:xfrm>
      </xdr:grpSpPr>
      <xdr:pic>
        <xdr:nvPicPr>
          <xdr:cNvPr id="91" name="Graphic 11" descr="Bar chart with solid fill">
            <a:extLst>
              <a:ext uri="{FF2B5EF4-FFF2-40B4-BE49-F238E27FC236}">
                <a16:creationId xmlns:a16="http://schemas.microsoft.com/office/drawing/2014/main" id="{00000000-0008-0000-0200-00005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6074080" y="8469393"/>
            <a:ext cx="681827" cy="637223"/>
          </a:xfrm>
          <a:prstGeom prst="rect">
            <a:avLst/>
          </a:prstGeom>
        </xdr:spPr>
      </xdr:pic>
      <xdr:sp macro="" textlink="">
        <xdr:nvSpPr>
          <xdr:cNvPr id="98" name="Rectangle 97">
            <a:extLst>
              <a:ext uri="{FF2B5EF4-FFF2-40B4-BE49-F238E27FC236}">
                <a16:creationId xmlns:a16="http://schemas.microsoft.com/office/drawing/2014/main" id="{00000000-0008-0000-0200-000062000000}"/>
              </a:ext>
            </a:extLst>
          </xdr:cNvPr>
          <xdr:cNvSpPr/>
        </xdr:nvSpPr>
        <xdr:spPr>
          <a:xfrm>
            <a:off x="5497000" y="8908499"/>
            <a:ext cx="1704347" cy="496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accent5"/>
                </a:solidFill>
              </a:rPr>
              <a:t>Income</a:t>
            </a:r>
            <a:r>
              <a:rPr lang="fr-FR" sz="1400" b="1" baseline="0">
                <a:solidFill>
                  <a:schemeClr val="accent5"/>
                </a:solidFill>
              </a:rPr>
              <a:t> statement</a:t>
            </a:r>
            <a:endParaRPr lang="fr-FR" sz="1400" b="1">
              <a:solidFill>
                <a:schemeClr val="accent5"/>
              </a:solidFill>
            </a:endParaRPr>
          </a:p>
        </xdr:txBody>
      </xdr:sp>
    </xdr:grpSp>
    <xdr:clientData/>
  </xdr:twoCellAnchor>
  <xdr:twoCellAnchor>
    <xdr:from>
      <xdr:col>5</xdr:col>
      <xdr:colOff>538773</xdr:colOff>
      <xdr:row>24</xdr:row>
      <xdr:rowOff>117281</xdr:rowOff>
    </xdr:from>
    <xdr:to>
      <xdr:col>6</xdr:col>
      <xdr:colOff>519917</xdr:colOff>
      <xdr:row>28</xdr:row>
      <xdr:rowOff>10413</xdr:rowOff>
    </xdr:to>
    <xdr:grpSp>
      <xdr:nvGrpSpPr>
        <xdr:cNvPr id="27" name="Groupe 26">
          <a:hlinkClick xmlns:r="http://schemas.openxmlformats.org/officeDocument/2006/relationships" r:id="rId17"/>
          <a:extLst>
            <a:ext uri="{FF2B5EF4-FFF2-40B4-BE49-F238E27FC236}">
              <a16:creationId xmlns:a16="http://schemas.microsoft.com/office/drawing/2014/main" id="{00000000-0008-0000-0200-00001B000000}"/>
            </a:ext>
          </a:extLst>
        </xdr:cNvPr>
        <xdr:cNvGrpSpPr/>
      </xdr:nvGrpSpPr>
      <xdr:grpSpPr>
        <a:xfrm>
          <a:off x="5767998" y="6899081"/>
          <a:ext cx="1390844" cy="845632"/>
          <a:chOff x="5576440" y="6918837"/>
          <a:chExt cx="1335810" cy="852687"/>
        </a:xfrm>
      </xdr:grpSpPr>
      <xdr:sp macro="" textlink="">
        <xdr:nvSpPr>
          <xdr:cNvPr id="41" name="Rectangle 40">
            <a:extLst>
              <a:ext uri="{FF2B5EF4-FFF2-40B4-BE49-F238E27FC236}">
                <a16:creationId xmlns:a16="http://schemas.microsoft.com/office/drawing/2014/main" id="{00000000-0008-0000-0200-000029000000}"/>
              </a:ext>
            </a:extLst>
          </xdr:cNvPr>
          <xdr:cNvSpPr/>
        </xdr:nvSpPr>
        <xdr:spPr>
          <a:xfrm>
            <a:off x="5576440" y="7428331"/>
            <a:ext cx="1335810" cy="3431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baseline="0">
                <a:solidFill>
                  <a:schemeClr val="accent4"/>
                </a:solidFill>
              </a:rPr>
              <a:t>P2G</a:t>
            </a:r>
            <a:endParaRPr lang="fr-FR" sz="1400" b="1">
              <a:solidFill>
                <a:schemeClr val="accent4"/>
              </a:solidFill>
            </a:endParaRPr>
          </a:p>
        </xdr:txBody>
      </xdr:sp>
      <xdr:pic>
        <xdr:nvPicPr>
          <xdr:cNvPr id="42" name="Graphique 6" descr="Interface utilisateur ou expérience utilisateur avec un remplissage uni">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5923049" y="6918837"/>
            <a:ext cx="648373" cy="515536"/>
          </a:xfrm>
          <a:prstGeom prst="rect">
            <a:avLst/>
          </a:prstGeom>
        </xdr:spPr>
      </xdr:pic>
    </xdr:grpSp>
    <xdr:clientData/>
  </xdr:twoCellAnchor>
  <xdr:twoCellAnchor>
    <xdr:from>
      <xdr:col>4</xdr:col>
      <xdr:colOff>1580470</xdr:colOff>
      <xdr:row>24</xdr:row>
      <xdr:rowOff>42333</xdr:rowOff>
    </xdr:from>
    <xdr:to>
      <xdr:col>5</xdr:col>
      <xdr:colOff>471070</xdr:colOff>
      <xdr:row>28</xdr:row>
      <xdr:rowOff>2543</xdr:rowOff>
    </xdr:to>
    <xdr:grpSp>
      <xdr:nvGrpSpPr>
        <xdr:cNvPr id="26" name="Groupe 25">
          <a:hlinkClick xmlns:r="http://schemas.openxmlformats.org/officeDocument/2006/relationships" r:id="rId20"/>
          <a:extLst>
            <a:ext uri="{FF2B5EF4-FFF2-40B4-BE49-F238E27FC236}">
              <a16:creationId xmlns:a16="http://schemas.microsoft.com/office/drawing/2014/main" id="{00000000-0008-0000-0200-00001A000000}"/>
            </a:ext>
          </a:extLst>
        </xdr:cNvPr>
        <xdr:cNvGrpSpPr/>
      </xdr:nvGrpSpPr>
      <xdr:grpSpPr>
        <a:xfrm>
          <a:off x="4180795" y="6824133"/>
          <a:ext cx="1519500" cy="912710"/>
          <a:chOff x="4078137" y="6843889"/>
          <a:chExt cx="1430600" cy="919765"/>
        </a:xfrm>
      </xdr:grpSpPr>
      <xdr:pic>
        <xdr:nvPicPr>
          <xdr:cNvPr id="66" name="Image 65" descr="Maison rénovée (avec étincelles) avec un remplissage uni">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rcRect/>
          <a:stretch/>
        </xdr:blipFill>
        <xdr:spPr>
          <a:xfrm>
            <a:off x="4495789" y="6843889"/>
            <a:ext cx="564097" cy="564097"/>
          </a:xfrm>
          <a:prstGeom prst="rect">
            <a:avLst/>
          </a:prstGeom>
        </xdr:spPr>
      </xdr:pic>
      <xdr:sp macro="" textlink="">
        <xdr:nvSpPr>
          <xdr:cNvPr id="43" name="Rectangle 42">
            <a:extLst>
              <a:ext uri="{FF2B5EF4-FFF2-40B4-BE49-F238E27FC236}">
                <a16:creationId xmlns:a16="http://schemas.microsoft.com/office/drawing/2014/main" id="{00000000-0008-0000-0200-00002B000000}"/>
              </a:ext>
            </a:extLst>
          </xdr:cNvPr>
          <xdr:cNvSpPr/>
        </xdr:nvSpPr>
        <xdr:spPr>
          <a:xfrm>
            <a:off x="4078137" y="7419059"/>
            <a:ext cx="1430600" cy="3445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baseline="0">
                <a:solidFill>
                  <a:schemeClr val="accent4"/>
                </a:solidFill>
              </a:rPr>
              <a:t>P2M</a:t>
            </a:r>
            <a:endParaRPr lang="fr-FR" sz="1400" b="1">
              <a:solidFill>
                <a:schemeClr val="accent4"/>
              </a:solidFill>
            </a:endParaRPr>
          </a:p>
        </xdr:txBody>
      </xdr:sp>
    </xdr:grpSp>
    <xdr:clientData/>
  </xdr:twoCellAnchor>
  <xdr:twoCellAnchor>
    <xdr:from>
      <xdr:col>6</xdr:col>
      <xdr:colOff>807956</xdr:colOff>
      <xdr:row>24</xdr:row>
      <xdr:rowOff>35171</xdr:rowOff>
    </xdr:from>
    <xdr:to>
      <xdr:col>7</xdr:col>
      <xdr:colOff>1188895</xdr:colOff>
      <xdr:row>27</xdr:row>
      <xdr:rowOff>230219</xdr:rowOff>
    </xdr:to>
    <xdr:grpSp>
      <xdr:nvGrpSpPr>
        <xdr:cNvPr id="30" name="Groupe 29">
          <a:hlinkClick xmlns:r="http://schemas.openxmlformats.org/officeDocument/2006/relationships" r:id="rId23"/>
          <a:extLst>
            <a:ext uri="{FF2B5EF4-FFF2-40B4-BE49-F238E27FC236}">
              <a16:creationId xmlns:a16="http://schemas.microsoft.com/office/drawing/2014/main" id="{00000000-0008-0000-0200-00001E000000}"/>
            </a:ext>
          </a:extLst>
        </xdr:cNvPr>
        <xdr:cNvGrpSpPr/>
      </xdr:nvGrpSpPr>
      <xdr:grpSpPr>
        <a:xfrm>
          <a:off x="7446881" y="6816971"/>
          <a:ext cx="1333439" cy="909423"/>
          <a:chOff x="7200289" y="6836727"/>
          <a:chExt cx="1298162" cy="914714"/>
        </a:xfrm>
      </xdr:grpSpPr>
      <xdr:sp macro="" textlink="">
        <xdr:nvSpPr>
          <xdr:cNvPr id="87" name="Rectangle 86">
            <a:extLst>
              <a:ext uri="{FF2B5EF4-FFF2-40B4-BE49-F238E27FC236}">
                <a16:creationId xmlns:a16="http://schemas.microsoft.com/office/drawing/2014/main" id="{00000000-0008-0000-0200-000057000000}"/>
              </a:ext>
            </a:extLst>
          </xdr:cNvPr>
          <xdr:cNvSpPr/>
        </xdr:nvSpPr>
        <xdr:spPr>
          <a:xfrm>
            <a:off x="7200289" y="7406174"/>
            <a:ext cx="1298162" cy="34526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baseline="0">
                <a:solidFill>
                  <a:schemeClr val="accent4"/>
                </a:solidFill>
              </a:rPr>
              <a:t>G2P</a:t>
            </a:r>
            <a:endParaRPr lang="fr-FR" sz="1400" b="1">
              <a:solidFill>
                <a:schemeClr val="accent4"/>
              </a:solidFill>
            </a:endParaRPr>
          </a:p>
        </xdr:txBody>
      </xdr:sp>
      <xdr:pic>
        <xdr:nvPicPr>
          <xdr:cNvPr id="46" name="Graphic 9" descr="Users with solid fill">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7470253" y="6836727"/>
            <a:ext cx="751469" cy="698325"/>
          </a:xfrm>
          <a:prstGeom prst="rect">
            <a:avLst/>
          </a:prstGeom>
        </xdr:spPr>
      </xdr:pic>
    </xdr:grpSp>
    <xdr:clientData/>
  </xdr:twoCellAnchor>
  <xdr:twoCellAnchor>
    <xdr:from>
      <xdr:col>4</xdr:col>
      <xdr:colOff>222487</xdr:colOff>
      <xdr:row>24</xdr:row>
      <xdr:rowOff>232021</xdr:rowOff>
    </xdr:from>
    <xdr:to>
      <xdr:col>4</xdr:col>
      <xdr:colOff>1516642</xdr:colOff>
      <xdr:row>28</xdr:row>
      <xdr:rowOff>3104</xdr:rowOff>
    </xdr:to>
    <xdr:grpSp>
      <xdr:nvGrpSpPr>
        <xdr:cNvPr id="25" name="Groupe 24">
          <a:hlinkClick xmlns:r="http://schemas.openxmlformats.org/officeDocument/2006/relationships" r:id="rId26"/>
          <a:extLst>
            <a:ext uri="{FF2B5EF4-FFF2-40B4-BE49-F238E27FC236}">
              <a16:creationId xmlns:a16="http://schemas.microsoft.com/office/drawing/2014/main" id="{00000000-0008-0000-0200-000019000000}"/>
            </a:ext>
          </a:extLst>
        </xdr:cNvPr>
        <xdr:cNvGrpSpPr/>
      </xdr:nvGrpSpPr>
      <xdr:grpSpPr>
        <a:xfrm>
          <a:off x="2822812" y="7013821"/>
          <a:ext cx="1294155" cy="723583"/>
          <a:chOff x="2720154" y="7033577"/>
          <a:chExt cx="1294155" cy="730638"/>
        </a:xfrm>
      </xdr:grpSpPr>
      <xdr:sp macro="" textlink="">
        <xdr:nvSpPr>
          <xdr:cNvPr id="82" name="Rectangle 81">
            <a:extLst>
              <a:ext uri="{FF2B5EF4-FFF2-40B4-BE49-F238E27FC236}">
                <a16:creationId xmlns:a16="http://schemas.microsoft.com/office/drawing/2014/main" id="{00000000-0008-0000-0200-000052000000}"/>
              </a:ext>
            </a:extLst>
          </xdr:cNvPr>
          <xdr:cNvSpPr/>
        </xdr:nvSpPr>
        <xdr:spPr>
          <a:xfrm>
            <a:off x="2720154" y="7493888"/>
            <a:ext cx="1294155" cy="2703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chemeClr val="accent4"/>
                </a:solidFill>
              </a:rPr>
              <a:t>B2W</a:t>
            </a:r>
          </a:p>
        </xdr:txBody>
      </xdr:sp>
      <xdr:grpSp>
        <xdr:nvGrpSpPr>
          <xdr:cNvPr id="56" name="Group 55">
            <a:extLst>
              <a:ext uri="{FF2B5EF4-FFF2-40B4-BE49-F238E27FC236}">
                <a16:creationId xmlns:a16="http://schemas.microsoft.com/office/drawing/2014/main" id="{00000000-0008-0000-0200-000038000000}"/>
              </a:ext>
            </a:extLst>
          </xdr:cNvPr>
          <xdr:cNvGrpSpPr/>
        </xdr:nvGrpSpPr>
        <xdr:grpSpPr>
          <a:xfrm>
            <a:off x="2927942" y="7033577"/>
            <a:ext cx="857482" cy="407919"/>
            <a:chOff x="-1932635" y="2587089"/>
            <a:chExt cx="1806269" cy="874594"/>
          </a:xfrm>
        </xdr:grpSpPr>
        <xdr:pic>
          <xdr:nvPicPr>
            <xdr:cNvPr id="57" name="Graphic 11" descr="Smart Phone with solid fill">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 uri="{96DAC541-7B7A-43D3-8B79-37D633B846F1}">
                  <asvg:svgBlip xmlns:asvg="http://schemas.microsoft.com/office/drawing/2016/SVG/main" r:embed="rId28"/>
                </a:ext>
              </a:extLst>
            </a:blip>
            <a:stretch>
              <a:fillRect/>
            </a:stretch>
          </xdr:blipFill>
          <xdr:spPr>
            <a:xfrm>
              <a:off x="-799581" y="2708648"/>
              <a:ext cx="673215" cy="673215"/>
            </a:xfrm>
            <a:prstGeom prst="rect">
              <a:avLst/>
            </a:prstGeom>
          </xdr:spPr>
        </xdr:pic>
        <xdr:pic>
          <xdr:nvPicPr>
            <xdr:cNvPr id="58" name="Graphic 13" descr="Bank with solid fill">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1932635" y="2587089"/>
              <a:ext cx="874594" cy="874594"/>
            </a:xfrm>
            <a:prstGeom prst="rect">
              <a:avLst/>
            </a:prstGeom>
          </xdr:spPr>
        </xdr:pic>
        <xdr:sp macro="" textlink="">
          <xdr:nvSpPr>
            <xdr:cNvPr id="59" name="Arrow: Right 58">
              <a:extLst>
                <a:ext uri="{FF2B5EF4-FFF2-40B4-BE49-F238E27FC236}">
                  <a16:creationId xmlns:a16="http://schemas.microsoft.com/office/drawing/2014/main" id="{00000000-0008-0000-0200-00003B000000}"/>
                </a:ext>
              </a:extLst>
            </xdr:cNvPr>
            <xdr:cNvSpPr/>
          </xdr:nvSpPr>
          <xdr:spPr>
            <a:xfrm>
              <a:off x="-1058041" y="2902606"/>
              <a:ext cx="282338" cy="297474"/>
            </a:xfrm>
            <a:prstGeom prst="rightArrow">
              <a:avLst/>
            </a:prstGeom>
            <a:solidFill>
              <a:schemeClr val="accent4"/>
            </a:solidFill>
            <a:ln w="9525">
              <a:solidFill>
                <a:schemeClr val="accent4"/>
              </a:solid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36000" tIns="36000" rIns="36000" bIns="3600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sz="1400">
                <a:solidFill>
                  <a:schemeClr val="tx1"/>
                </a:solidFill>
              </a:endParaRPr>
            </a:p>
          </xdr:txBody>
        </xdr:sp>
      </xdr:grpSp>
    </xdr:grpSp>
    <xdr:clientData/>
  </xdr:twoCellAnchor>
  <xdr:twoCellAnchor editAs="oneCell">
    <xdr:from>
      <xdr:col>13</xdr:col>
      <xdr:colOff>658091</xdr:colOff>
      <xdr:row>6</xdr:row>
      <xdr:rowOff>125559</xdr:rowOff>
    </xdr:from>
    <xdr:to>
      <xdr:col>15</xdr:col>
      <xdr:colOff>514349</xdr:colOff>
      <xdr:row>12</xdr:row>
      <xdr:rowOff>112804</xdr:rowOff>
    </xdr:to>
    <xdr:pic>
      <xdr:nvPicPr>
        <xdr:cNvPr id="14" name="Image 12" descr="Logo de paiement mobile moderne - Mobile Money Symbol.EPS 10 Image  Vectorielle Stock - Alamy">
          <a:extLst>
            <a:ext uri="{FF2B5EF4-FFF2-40B4-BE49-F238E27FC236}">
              <a16:creationId xmlns:a16="http://schemas.microsoft.com/office/drawing/2014/main" id="{00000000-0008-0000-0200-00000E000000}"/>
            </a:ext>
          </a:extLst>
        </xdr:cNvPr>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13072" t="22472" r="11111" b="27589"/>
        <a:stretch/>
      </xdr:blipFill>
      <xdr:spPr bwMode="auto">
        <a:xfrm>
          <a:off x="14050818" y="2815650"/>
          <a:ext cx="1627909" cy="1509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181428</xdr:colOff>
      <xdr:row>1</xdr:row>
      <xdr:rowOff>385535</xdr:rowOff>
    </xdr:from>
    <xdr:to>
      <xdr:col>4</xdr:col>
      <xdr:colOff>1806898</xdr:colOff>
      <xdr:row>1</xdr:row>
      <xdr:rowOff>963914</xdr:rowOff>
    </xdr:to>
    <xdr:pic>
      <xdr:nvPicPr>
        <xdr:cNvPr id="12" name="Imag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32"/>
        <a:stretch>
          <a:fillRect/>
        </a:stretch>
      </xdr:blipFill>
      <xdr:spPr>
        <a:xfrm>
          <a:off x="623660" y="669017"/>
          <a:ext cx="3700559" cy="5783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280908</xdr:colOff>
      <xdr:row>0</xdr:row>
      <xdr:rowOff>118030</xdr:rowOff>
    </xdr:from>
    <xdr:to>
      <xdr:col>9</xdr:col>
      <xdr:colOff>555228</xdr:colOff>
      <xdr:row>0</xdr:row>
      <xdr:rowOff>502078</xdr:rowOff>
    </xdr:to>
    <xdr:grpSp>
      <xdr:nvGrpSpPr>
        <xdr:cNvPr id="2" name="Group 31">
          <a:hlinkClick xmlns:r="http://schemas.openxmlformats.org/officeDocument/2006/relationships" r:id="rId1"/>
          <a:extLst>
            <a:ext uri="{FF2B5EF4-FFF2-40B4-BE49-F238E27FC236}">
              <a16:creationId xmlns:a16="http://schemas.microsoft.com/office/drawing/2014/main" id="{00000000-0008-0000-0300-000002000000}"/>
            </a:ext>
          </a:extLst>
        </xdr:cNvPr>
        <xdr:cNvGrpSpPr/>
      </xdr:nvGrpSpPr>
      <xdr:grpSpPr>
        <a:xfrm>
          <a:off x="14987508" y="118030"/>
          <a:ext cx="274320" cy="384048"/>
          <a:chOff x="446088" y="2332038"/>
          <a:chExt cx="563562" cy="909638"/>
        </a:xfrm>
        <a:solidFill>
          <a:schemeClr val="bg1"/>
        </a:solidFill>
      </xdr:grpSpPr>
      <xdr:sp macro="" textlink="">
        <xdr:nvSpPr>
          <xdr:cNvPr id="3" name="Freeform 10">
            <a:extLst>
              <a:ext uri="{FF2B5EF4-FFF2-40B4-BE49-F238E27FC236}">
                <a16:creationId xmlns:a16="http://schemas.microsoft.com/office/drawing/2014/main" id="{00000000-0008-0000-0300-000003000000}"/>
              </a:ext>
            </a:extLst>
          </xdr:cNvPr>
          <xdr:cNvSpPr>
            <a:spLocks/>
          </xdr:cNvSpPr>
        </xdr:nvSpPr>
        <xdr:spPr bwMode="auto">
          <a:xfrm>
            <a:off x="561975" y="2447926"/>
            <a:ext cx="238125" cy="206375"/>
          </a:xfrm>
          <a:custGeom>
            <a:avLst/>
            <a:gdLst>
              <a:gd name="T0" fmla="*/ 24 w 150"/>
              <a:gd name="T1" fmla="*/ 95 h 130"/>
              <a:gd name="T2" fmla="*/ 21 w 150"/>
              <a:gd name="T3" fmla="*/ 75 h 130"/>
              <a:gd name="T4" fmla="*/ 22 w 150"/>
              <a:gd name="T5" fmla="*/ 64 h 130"/>
              <a:gd name="T6" fmla="*/ 30 w 150"/>
              <a:gd name="T7" fmla="*/ 45 h 130"/>
              <a:gd name="T8" fmla="*/ 44 w 150"/>
              <a:gd name="T9" fmla="*/ 30 h 130"/>
              <a:gd name="T10" fmla="*/ 64 w 150"/>
              <a:gd name="T11" fmla="*/ 22 h 130"/>
              <a:gd name="T12" fmla="*/ 75 w 150"/>
              <a:gd name="T13" fmla="*/ 21 h 130"/>
              <a:gd name="T14" fmla="*/ 96 w 150"/>
              <a:gd name="T15" fmla="*/ 25 h 130"/>
              <a:gd name="T16" fmla="*/ 113 w 150"/>
              <a:gd name="T17" fmla="*/ 36 h 130"/>
              <a:gd name="T18" fmla="*/ 125 w 150"/>
              <a:gd name="T19" fmla="*/ 54 h 130"/>
              <a:gd name="T20" fmla="*/ 129 w 150"/>
              <a:gd name="T21" fmla="*/ 75 h 130"/>
              <a:gd name="T22" fmla="*/ 129 w 150"/>
              <a:gd name="T23" fmla="*/ 85 h 130"/>
              <a:gd name="T24" fmla="*/ 125 w 150"/>
              <a:gd name="T25" fmla="*/ 95 h 130"/>
              <a:gd name="T26" fmla="*/ 125 w 150"/>
              <a:gd name="T27" fmla="*/ 130 h 130"/>
              <a:gd name="T28" fmla="*/ 131 w 150"/>
              <a:gd name="T29" fmla="*/ 124 h 130"/>
              <a:gd name="T30" fmla="*/ 140 w 150"/>
              <a:gd name="T31" fmla="*/ 112 h 130"/>
              <a:gd name="T32" fmla="*/ 145 w 150"/>
              <a:gd name="T33" fmla="*/ 98 h 130"/>
              <a:gd name="T34" fmla="*/ 149 w 150"/>
              <a:gd name="T35" fmla="*/ 83 h 130"/>
              <a:gd name="T36" fmla="*/ 150 w 150"/>
              <a:gd name="T37" fmla="*/ 75 h 130"/>
              <a:gd name="T38" fmla="*/ 148 w 150"/>
              <a:gd name="T39" fmla="*/ 61 h 130"/>
              <a:gd name="T40" fmla="*/ 143 w 150"/>
              <a:gd name="T41" fmla="*/ 46 h 130"/>
              <a:gd name="T42" fmla="*/ 137 w 150"/>
              <a:gd name="T43" fmla="*/ 33 h 130"/>
              <a:gd name="T44" fmla="*/ 128 w 150"/>
              <a:gd name="T45" fmla="*/ 22 h 130"/>
              <a:gd name="T46" fmla="*/ 117 w 150"/>
              <a:gd name="T47" fmla="*/ 13 h 130"/>
              <a:gd name="T48" fmla="*/ 103 w 150"/>
              <a:gd name="T49" fmla="*/ 7 h 130"/>
              <a:gd name="T50" fmla="*/ 90 w 150"/>
              <a:gd name="T51" fmla="*/ 2 h 130"/>
              <a:gd name="T52" fmla="*/ 75 w 150"/>
              <a:gd name="T53" fmla="*/ 0 h 130"/>
              <a:gd name="T54" fmla="*/ 67 w 150"/>
              <a:gd name="T55" fmla="*/ 1 h 130"/>
              <a:gd name="T56" fmla="*/ 53 w 150"/>
              <a:gd name="T57" fmla="*/ 3 h 130"/>
              <a:gd name="T58" fmla="*/ 40 w 150"/>
              <a:gd name="T59" fmla="*/ 10 h 130"/>
              <a:gd name="T60" fmla="*/ 27 w 150"/>
              <a:gd name="T61" fmla="*/ 18 h 130"/>
              <a:gd name="T62" fmla="*/ 17 w 150"/>
              <a:gd name="T63" fmla="*/ 27 h 130"/>
              <a:gd name="T64" fmla="*/ 9 w 150"/>
              <a:gd name="T65" fmla="*/ 40 h 130"/>
              <a:gd name="T66" fmla="*/ 3 w 150"/>
              <a:gd name="T67" fmla="*/ 53 h 130"/>
              <a:gd name="T68" fmla="*/ 0 w 150"/>
              <a:gd name="T69" fmla="*/ 67 h 130"/>
              <a:gd name="T70" fmla="*/ 0 w 150"/>
              <a:gd name="T71" fmla="*/ 75 h 130"/>
              <a:gd name="T72" fmla="*/ 2 w 150"/>
              <a:gd name="T73" fmla="*/ 90 h 130"/>
              <a:gd name="T74" fmla="*/ 6 w 150"/>
              <a:gd name="T75" fmla="*/ 106 h 130"/>
              <a:gd name="T76" fmla="*/ 14 w 150"/>
              <a:gd name="T77" fmla="*/ 119 h 130"/>
              <a:gd name="T78" fmla="*/ 24 w 150"/>
              <a:gd name="T79" fmla="*/ 130 h 130"/>
              <a:gd name="T80" fmla="*/ 24 w 150"/>
              <a:gd name="T81" fmla="*/ 98 h 130"/>
              <a:gd name="T82" fmla="*/ 24 w 150"/>
              <a:gd name="T83" fmla="*/ 95 h 1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Lst>
            <a:rect l="0" t="0" r="r" b="b"/>
            <a:pathLst>
              <a:path w="150" h="130">
                <a:moveTo>
                  <a:pt x="24" y="95"/>
                </a:moveTo>
                <a:lnTo>
                  <a:pt x="24" y="95"/>
                </a:lnTo>
                <a:lnTo>
                  <a:pt x="21" y="85"/>
                </a:lnTo>
                <a:lnTo>
                  <a:pt x="21" y="75"/>
                </a:lnTo>
                <a:lnTo>
                  <a:pt x="21" y="75"/>
                </a:lnTo>
                <a:lnTo>
                  <a:pt x="22" y="64"/>
                </a:lnTo>
                <a:lnTo>
                  <a:pt x="24" y="54"/>
                </a:lnTo>
                <a:lnTo>
                  <a:pt x="30" y="45"/>
                </a:lnTo>
                <a:lnTo>
                  <a:pt x="36" y="36"/>
                </a:lnTo>
                <a:lnTo>
                  <a:pt x="44" y="30"/>
                </a:lnTo>
                <a:lnTo>
                  <a:pt x="54" y="25"/>
                </a:lnTo>
                <a:lnTo>
                  <a:pt x="64" y="22"/>
                </a:lnTo>
                <a:lnTo>
                  <a:pt x="75" y="21"/>
                </a:lnTo>
                <a:lnTo>
                  <a:pt x="75" y="21"/>
                </a:lnTo>
                <a:lnTo>
                  <a:pt x="86" y="22"/>
                </a:lnTo>
                <a:lnTo>
                  <a:pt x="96" y="25"/>
                </a:lnTo>
                <a:lnTo>
                  <a:pt x="106" y="30"/>
                </a:lnTo>
                <a:lnTo>
                  <a:pt x="113" y="36"/>
                </a:lnTo>
                <a:lnTo>
                  <a:pt x="120" y="45"/>
                </a:lnTo>
                <a:lnTo>
                  <a:pt x="125" y="54"/>
                </a:lnTo>
                <a:lnTo>
                  <a:pt x="128" y="64"/>
                </a:lnTo>
                <a:lnTo>
                  <a:pt x="129" y="75"/>
                </a:lnTo>
                <a:lnTo>
                  <a:pt x="129" y="75"/>
                </a:lnTo>
                <a:lnTo>
                  <a:pt x="129" y="85"/>
                </a:lnTo>
                <a:lnTo>
                  <a:pt x="125" y="95"/>
                </a:lnTo>
                <a:lnTo>
                  <a:pt x="125" y="95"/>
                </a:lnTo>
                <a:lnTo>
                  <a:pt x="125" y="98"/>
                </a:lnTo>
                <a:lnTo>
                  <a:pt x="125" y="130"/>
                </a:lnTo>
                <a:lnTo>
                  <a:pt x="125" y="130"/>
                </a:lnTo>
                <a:lnTo>
                  <a:pt x="131" y="124"/>
                </a:lnTo>
                <a:lnTo>
                  <a:pt x="135" y="119"/>
                </a:lnTo>
                <a:lnTo>
                  <a:pt x="140" y="112"/>
                </a:lnTo>
                <a:lnTo>
                  <a:pt x="143" y="106"/>
                </a:lnTo>
                <a:lnTo>
                  <a:pt x="145" y="98"/>
                </a:lnTo>
                <a:lnTo>
                  <a:pt x="148" y="90"/>
                </a:lnTo>
                <a:lnTo>
                  <a:pt x="149" y="83"/>
                </a:lnTo>
                <a:lnTo>
                  <a:pt x="150" y="75"/>
                </a:lnTo>
                <a:lnTo>
                  <a:pt x="150" y="75"/>
                </a:lnTo>
                <a:lnTo>
                  <a:pt x="149" y="67"/>
                </a:lnTo>
                <a:lnTo>
                  <a:pt x="148" y="61"/>
                </a:lnTo>
                <a:lnTo>
                  <a:pt x="146" y="53"/>
                </a:lnTo>
                <a:lnTo>
                  <a:pt x="143" y="46"/>
                </a:lnTo>
                <a:lnTo>
                  <a:pt x="141" y="40"/>
                </a:lnTo>
                <a:lnTo>
                  <a:pt x="137" y="33"/>
                </a:lnTo>
                <a:lnTo>
                  <a:pt x="132" y="27"/>
                </a:lnTo>
                <a:lnTo>
                  <a:pt x="128" y="22"/>
                </a:lnTo>
                <a:lnTo>
                  <a:pt x="122" y="18"/>
                </a:lnTo>
                <a:lnTo>
                  <a:pt x="117" y="13"/>
                </a:lnTo>
                <a:lnTo>
                  <a:pt x="110" y="10"/>
                </a:lnTo>
                <a:lnTo>
                  <a:pt x="103" y="7"/>
                </a:lnTo>
                <a:lnTo>
                  <a:pt x="97" y="3"/>
                </a:lnTo>
                <a:lnTo>
                  <a:pt x="90" y="2"/>
                </a:lnTo>
                <a:lnTo>
                  <a:pt x="83" y="1"/>
                </a:lnTo>
                <a:lnTo>
                  <a:pt x="75" y="0"/>
                </a:lnTo>
                <a:lnTo>
                  <a:pt x="75" y="0"/>
                </a:lnTo>
                <a:lnTo>
                  <a:pt x="67" y="1"/>
                </a:lnTo>
                <a:lnTo>
                  <a:pt x="59" y="2"/>
                </a:lnTo>
                <a:lnTo>
                  <a:pt x="53" y="3"/>
                </a:lnTo>
                <a:lnTo>
                  <a:pt x="46" y="7"/>
                </a:lnTo>
                <a:lnTo>
                  <a:pt x="40" y="10"/>
                </a:lnTo>
                <a:lnTo>
                  <a:pt x="33" y="13"/>
                </a:lnTo>
                <a:lnTo>
                  <a:pt x="27" y="18"/>
                </a:lnTo>
                <a:lnTo>
                  <a:pt x="22" y="22"/>
                </a:lnTo>
                <a:lnTo>
                  <a:pt x="17" y="27"/>
                </a:lnTo>
                <a:lnTo>
                  <a:pt x="13" y="33"/>
                </a:lnTo>
                <a:lnTo>
                  <a:pt x="9" y="40"/>
                </a:lnTo>
                <a:lnTo>
                  <a:pt x="5" y="46"/>
                </a:lnTo>
                <a:lnTo>
                  <a:pt x="3" y="53"/>
                </a:lnTo>
                <a:lnTo>
                  <a:pt x="2" y="61"/>
                </a:lnTo>
                <a:lnTo>
                  <a:pt x="0" y="67"/>
                </a:lnTo>
                <a:lnTo>
                  <a:pt x="0" y="75"/>
                </a:lnTo>
                <a:lnTo>
                  <a:pt x="0" y="75"/>
                </a:lnTo>
                <a:lnTo>
                  <a:pt x="1" y="83"/>
                </a:lnTo>
                <a:lnTo>
                  <a:pt x="2" y="90"/>
                </a:lnTo>
                <a:lnTo>
                  <a:pt x="3" y="98"/>
                </a:lnTo>
                <a:lnTo>
                  <a:pt x="6" y="106"/>
                </a:lnTo>
                <a:lnTo>
                  <a:pt x="10" y="112"/>
                </a:lnTo>
                <a:lnTo>
                  <a:pt x="14" y="119"/>
                </a:lnTo>
                <a:lnTo>
                  <a:pt x="19" y="124"/>
                </a:lnTo>
                <a:lnTo>
                  <a:pt x="24" y="130"/>
                </a:lnTo>
                <a:lnTo>
                  <a:pt x="24" y="98"/>
                </a:lnTo>
                <a:lnTo>
                  <a:pt x="24" y="98"/>
                </a:lnTo>
                <a:lnTo>
                  <a:pt x="24" y="95"/>
                </a:lnTo>
                <a:lnTo>
                  <a:pt x="24" y="9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4" name="Freeform 11">
            <a:extLst>
              <a:ext uri="{FF2B5EF4-FFF2-40B4-BE49-F238E27FC236}">
                <a16:creationId xmlns:a16="http://schemas.microsoft.com/office/drawing/2014/main" id="{00000000-0008-0000-0300-000004000000}"/>
              </a:ext>
            </a:extLst>
          </xdr:cNvPr>
          <xdr:cNvSpPr>
            <a:spLocks/>
          </xdr:cNvSpPr>
        </xdr:nvSpPr>
        <xdr:spPr bwMode="auto">
          <a:xfrm>
            <a:off x="446088" y="2332038"/>
            <a:ext cx="468313" cy="455613"/>
          </a:xfrm>
          <a:custGeom>
            <a:avLst/>
            <a:gdLst>
              <a:gd name="T0" fmla="*/ 20 w 295"/>
              <a:gd name="T1" fmla="*/ 148 h 287"/>
              <a:gd name="T2" fmla="*/ 23 w 295"/>
              <a:gd name="T3" fmla="*/ 123 h 287"/>
              <a:gd name="T4" fmla="*/ 30 w 295"/>
              <a:gd name="T5" fmla="*/ 98 h 287"/>
              <a:gd name="T6" fmla="*/ 42 w 295"/>
              <a:gd name="T7" fmla="*/ 76 h 287"/>
              <a:gd name="T8" fmla="*/ 57 w 295"/>
              <a:gd name="T9" fmla="*/ 58 h 287"/>
              <a:gd name="T10" fmla="*/ 76 w 295"/>
              <a:gd name="T11" fmla="*/ 42 h 287"/>
              <a:gd name="T12" fmla="*/ 98 w 295"/>
              <a:gd name="T13" fmla="*/ 30 h 287"/>
              <a:gd name="T14" fmla="*/ 122 w 295"/>
              <a:gd name="T15" fmla="*/ 23 h 287"/>
              <a:gd name="T16" fmla="*/ 148 w 295"/>
              <a:gd name="T17" fmla="*/ 20 h 287"/>
              <a:gd name="T18" fmla="*/ 161 w 295"/>
              <a:gd name="T19" fmla="*/ 21 h 287"/>
              <a:gd name="T20" fmla="*/ 185 w 295"/>
              <a:gd name="T21" fmla="*/ 27 h 287"/>
              <a:gd name="T22" fmla="*/ 208 w 295"/>
              <a:gd name="T23" fmla="*/ 35 h 287"/>
              <a:gd name="T24" fmla="*/ 229 w 295"/>
              <a:gd name="T25" fmla="*/ 50 h 287"/>
              <a:gd name="T26" fmla="*/ 246 w 295"/>
              <a:gd name="T27" fmla="*/ 67 h 287"/>
              <a:gd name="T28" fmla="*/ 260 w 295"/>
              <a:gd name="T29" fmla="*/ 87 h 287"/>
              <a:gd name="T30" fmla="*/ 270 w 295"/>
              <a:gd name="T31" fmla="*/ 110 h 287"/>
              <a:gd name="T32" fmla="*/ 275 w 295"/>
              <a:gd name="T33" fmla="*/ 135 h 287"/>
              <a:gd name="T34" fmla="*/ 276 w 295"/>
              <a:gd name="T35" fmla="*/ 148 h 287"/>
              <a:gd name="T36" fmla="*/ 272 w 295"/>
              <a:gd name="T37" fmla="*/ 178 h 287"/>
              <a:gd name="T38" fmla="*/ 262 w 295"/>
              <a:gd name="T39" fmla="*/ 204 h 287"/>
              <a:gd name="T40" fmla="*/ 247 w 295"/>
              <a:gd name="T41" fmla="*/ 228 h 287"/>
              <a:gd name="T42" fmla="*/ 227 w 295"/>
              <a:gd name="T43" fmla="*/ 247 h 287"/>
              <a:gd name="T44" fmla="*/ 237 w 295"/>
              <a:gd name="T45" fmla="*/ 253 h 287"/>
              <a:gd name="T46" fmla="*/ 246 w 295"/>
              <a:gd name="T47" fmla="*/ 259 h 287"/>
              <a:gd name="T48" fmla="*/ 267 w 295"/>
              <a:gd name="T49" fmla="*/ 236 h 287"/>
              <a:gd name="T50" fmla="*/ 282 w 295"/>
              <a:gd name="T51" fmla="*/ 210 h 287"/>
              <a:gd name="T52" fmla="*/ 292 w 295"/>
              <a:gd name="T53" fmla="*/ 180 h 287"/>
              <a:gd name="T54" fmla="*/ 295 w 295"/>
              <a:gd name="T55" fmla="*/ 148 h 287"/>
              <a:gd name="T56" fmla="*/ 294 w 295"/>
              <a:gd name="T57" fmla="*/ 132 h 287"/>
              <a:gd name="T58" fmla="*/ 289 w 295"/>
              <a:gd name="T59" fmla="*/ 104 h 287"/>
              <a:gd name="T60" fmla="*/ 278 w 295"/>
              <a:gd name="T61" fmla="*/ 77 h 287"/>
              <a:gd name="T62" fmla="*/ 262 w 295"/>
              <a:gd name="T63" fmla="*/ 54 h 287"/>
              <a:gd name="T64" fmla="*/ 241 w 295"/>
              <a:gd name="T65" fmla="*/ 34 h 287"/>
              <a:gd name="T66" fmla="*/ 218 w 295"/>
              <a:gd name="T67" fmla="*/ 18 h 287"/>
              <a:gd name="T68" fmla="*/ 192 w 295"/>
              <a:gd name="T69" fmla="*/ 7 h 287"/>
              <a:gd name="T70" fmla="*/ 163 w 295"/>
              <a:gd name="T71" fmla="*/ 1 h 287"/>
              <a:gd name="T72" fmla="*/ 148 w 295"/>
              <a:gd name="T73" fmla="*/ 0 h 287"/>
              <a:gd name="T74" fmla="*/ 118 w 295"/>
              <a:gd name="T75" fmla="*/ 4 h 287"/>
              <a:gd name="T76" fmla="*/ 90 w 295"/>
              <a:gd name="T77" fmla="*/ 12 h 287"/>
              <a:gd name="T78" fmla="*/ 65 w 295"/>
              <a:gd name="T79" fmla="*/ 26 h 287"/>
              <a:gd name="T80" fmla="*/ 43 w 295"/>
              <a:gd name="T81" fmla="*/ 43 h 287"/>
              <a:gd name="T82" fmla="*/ 25 w 295"/>
              <a:gd name="T83" fmla="*/ 65 h 287"/>
              <a:gd name="T84" fmla="*/ 11 w 295"/>
              <a:gd name="T85" fmla="*/ 91 h 287"/>
              <a:gd name="T86" fmla="*/ 2 w 295"/>
              <a:gd name="T87" fmla="*/ 118 h 287"/>
              <a:gd name="T88" fmla="*/ 0 w 295"/>
              <a:gd name="T89" fmla="*/ 148 h 287"/>
              <a:gd name="T90" fmla="*/ 0 w 295"/>
              <a:gd name="T91" fmla="*/ 160 h 287"/>
              <a:gd name="T92" fmla="*/ 3 w 295"/>
              <a:gd name="T93" fmla="*/ 183 h 287"/>
              <a:gd name="T94" fmla="*/ 11 w 295"/>
              <a:gd name="T95" fmla="*/ 204 h 287"/>
              <a:gd name="T96" fmla="*/ 21 w 295"/>
              <a:gd name="T97" fmla="*/ 224 h 287"/>
              <a:gd name="T98" fmla="*/ 34 w 295"/>
              <a:gd name="T99" fmla="*/ 243 h 287"/>
              <a:gd name="T100" fmla="*/ 50 w 295"/>
              <a:gd name="T101" fmla="*/ 258 h 287"/>
              <a:gd name="T102" fmla="*/ 67 w 295"/>
              <a:gd name="T103" fmla="*/ 272 h 287"/>
              <a:gd name="T104" fmla="*/ 86 w 295"/>
              <a:gd name="T105" fmla="*/ 282 h 287"/>
              <a:gd name="T106" fmla="*/ 97 w 295"/>
              <a:gd name="T107" fmla="*/ 265 h 287"/>
              <a:gd name="T108" fmla="*/ 88 w 295"/>
              <a:gd name="T109" fmla="*/ 261 h 287"/>
              <a:gd name="T110" fmla="*/ 66 w 295"/>
              <a:gd name="T111" fmla="*/ 246 h 287"/>
              <a:gd name="T112" fmla="*/ 42 w 295"/>
              <a:gd name="T113" fmla="*/ 218 h 287"/>
              <a:gd name="T114" fmla="*/ 29 w 295"/>
              <a:gd name="T115" fmla="*/ 194 h 287"/>
              <a:gd name="T116" fmla="*/ 23 w 295"/>
              <a:gd name="T117" fmla="*/ 177 h 287"/>
              <a:gd name="T118" fmla="*/ 20 w 295"/>
              <a:gd name="T119" fmla="*/ 158 h 287"/>
              <a:gd name="T120" fmla="*/ 20 w 295"/>
              <a:gd name="T121" fmla="*/ 148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95" h="287">
                <a:moveTo>
                  <a:pt x="20" y="148"/>
                </a:moveTo>
                <a:lnTo>
                  <a:pt x="20" y="148"/>
                </a:lnTo>
                <a:lnTo>
                  <a:pt x="21" y="135"/>
                </a:lnTo>
                <a:lnTo>
                  <a:pt x="23" y="123"/>
                </a:lnTo>
                <a:lnTo>
                  <a:pt x="25" y="110"/>
                </a:lnTo>
                <a:lnTo>
                  <a:pt x="30" y="98"/>
                </a:lnTo>
                <a:lnTo>
                  <a:pt x="35" y="87"/>
                </a:lnTo>
                <a:lnTo>
                  <a:pt x="42" y="76"/>
                </a:lnTo>
                <a:lnTo>
                  <a:pt x="50" y="67"/>
                </a:lnTo>
                <a:lnTo>
                  <a:pt x="57" y="58"/>
                </a:lnTo>
                <a:lnTo>
                  <a:pt x="66" y="50"/>
                </a:lnTo>
                <a:lnTo>
                  <a:pt x="76" y="42"/>
                </a:lnTo>
                <a:lnTo>
                  <a:pt x="87" y="35"/>
                </a:lnTo>
                <a:lnTo>
                  <a:pt x="98" y="30"/>
                </a:lnTo>
                <a:lnTo>
                  <a:pt x="110" y="27"/>
                </a:lnTo>
                <a:lnTo>
                  <a:pt x="122" y="23"/>
                </a:lnTo>
                <a:lnTo>
                  <a:pt x="135" y="21"/>
                </a:lnTo>
                <a:lnTo>
                  <a:pt x="148" y="20"/>
                </a:lnTo>
                <a:lnTo>
                  <a:pt x="148" y="20"/>
                </a:lnTo>
                <a:lnTo>
                  <a:pt x="161" y="21"/>
                </a:lnTo>
                <a:lnTo>
                  <a:pt x="173" y="23"/>
                </a:lnTo>
                <a:lnTo>
                  <a:pt x="185" y="27"/>
                </a:lnTo>
                <a:lnTo>
                  <a:pt x="197" y="30"/>
                </a:lnTo>
                <a:lnTo>
                  <a:pt x="208" y="35"/>
                </a:lnTo>
                <a:lnTo>
                  <a:pt x="219" y="42"/>
                </a:lnTo>
                <a:lnTo>
                  <a:pt x="229" y="50"/>
                </a:lnTo>
                <a:lnTo>
                  <a:pt x="238" y="58"/>
                </a:lnTo>
                <a:lnTo>
                  <a:pt x="246" y="67"/>
                </a:lnTo>
                <a:lnTo>
                  <a:pt x="254" y="76"/>
                </a:lnTo>
                <a:lnTo>
                  <a:pt x="260" y="87"/>
                </a:lnTo>
                <a:lnTo>
                  <a:pt x="266" y="98"/>
                </a:lnTo>
                <a:lnTo>
                  <a:pt x="270" y="110"/>
                </a:lnTo>
                <a:lnTo>
                  <a:pt x="272" y="123"/>
                </a:lnTo>
                <a:lnTo>
                  <a:pt x="275" y="135"/>
                </a:lnTo>
                <a:lnTo>
                  <a:pt x="276" y="148"/>
                </a:lnTo>
                <a:lnTo>
                  <a:pt x="276" y="148"/>
                </a:lnTo>
                <a:lnTo>
                  <a:pt x="275" y="163"/>
                </a:lnTo>
                <a:lnTo>
                  <a:pt x="272" y="178"/>
                </a:lnTo>
                <a:lnTo>
                  <a:pt x="268" y="191"/>
                </a:lnTo>
                <a:lnTo>
                  <a:pt x="262" y="204"/>
                </a:lnTo>
                <a:lnTo>
                  <a:pt x="256" y="216"/>
                </a:lnTo>
                <a:lnTo>
                  <a:pt x="247" y="228"/>
                </a:lnTo>
                <a:lnTo>
                  <a:pt x="238" y="238"/>
                </a:lnTo>
                <a:lnTo>
                  <a:pt x="227" y="247"/>
                </a:lnTo>
                <a:lnTo>
                  <a:pt x="227" y="247"/>
                </a:lnTo>
                <a:lnTo>
                  <a:pt x="237" y="253"/>
                </a:lnTo>
                <a:lnTo>
                  <a:pt x="246" y="259"/>
                </a:lnTo>
                <a:lnTo>
                  <a:pt x="246" y="259"/>
                </a:lnTo>
                <a:lnTo>
                  <a:pt x="257" y="248"/>
                </a:lnTo>
                <a:lnTo>
                  <a:pt x="267" y="236"/>
                </a:lnTo>
                <a:lnTo>
                  <a:pt x="275" y="224"/>
                </a:lnTo>
                <a:lnTo>
                  <a:pt x="282" y="210"/>
                </a:lnTo>
                <a:lnTo>
                  <a:pt x="288" y="195"/>
                </a:lnTo>
                <a:lnTo>
                  <a:pt x="292" y="180"/>
                </a:lnTo>
                <a:lnTo>
                  <a:pt x="294" y="164"/>
                </a:lnTo>
                <a:lnTo>
                  <a:pt x="295" y="148"/>
                </a:lnTo>
                <a:lnTo>
                  <a:pt x="295" y="148"/>
                </a:lnTo>
                <a:lnTo>
                  <a:pt x="294" y="132"/>
                </a:lnTo>
                <a:lnTo>
                  <a:pt x="292" y="118"/>
                </a:lnTo>
                <a:lnTo>
                  <a:pt x="289" y="104"/>
                </a:lnTo>
                <a:lnTo>
                  <a:pt x="284" y="91"/>
                </a:lnTo>
                <a:lnTo>
                  <a:pt x="278" y="77"/>
                </a:lnTo>
                <a:lnTo>
                  <a:pt x="270" y="65"/>
                </a:lnTo>
                <a:lnTo>
                  <a:pt x="262" y="54"/>
                </a:lnTo>
                <a:lnTo>
                  <a:pt x="253" y="43"/>
                </a:lnTo>
                <a:lnTo>
                  <a:pt x="241" y="34"/>
                </a:lnTo>
                <a:lnTo>
                  <a:pt x="230" y="26"/>
                </a:lnTo>
                <a:lnTo>
                  <a:pt x="218" y="18"/>
                </a:lnTo>
                <a:lnTo>
                  <a:pt x="205" y="12"/>
                </a:lnTo>
                <a:lnTo>
                  <a:pt x="192" y="7"/>
                </a:lnTo>
                <a:lnTo>
                  <a:pt x="178" y="4"/>
                </a:lnTo>
                <a:lnTo>
                  <a:pt x="163" y="1"/>
                </a:lnTo>
                <a:lnTo>
                  <a:pt x="148" y="0"/>
                </a:lnTo>
                <a:lnTo>
                  <a:pt x="148" y="0"/>
                </a:lnTo>
                <a:lnTo>
                  <a:pt x="132" y="1"/>
                </a:lnTo>
                <a:lnTo>
                  <a:pt x="118" y="4"/>
                </a:lnTo>
                <a:lnTo>
                  <a:pt x="104" y="7"/>
                </a:lnTo>
                <a:lnTo>
                  <a:pt x="90" y="12"/>
                </a:lnTo>
                <a:lnTo>
                  <a:pt x="77" y="18"/>
                </a:lnTo>
                <a:lnTo>
                  <a:pt x="65" y="26"/>
                </a:lnTo>
                <a:lnTo>
                  <a:pt x="54" y="34"/>
                </a:lnTo>
                <a:lnTo>
                  <a:pt x="43" y="43"/>
                </a:lnTo>
                <a:lnTo>
                  <a:pt x="33" y="54"/>
                </a:lnTo>
                <a:lnTo>
                  <a:pt x="25" y="65"/>
                </a:lnTo>
                <a:lnTo>
                  <a:pt x="18" y="77"/>
                </a:lnTo>
                <a:lnTo>
                  <a:pt x="11" y="91"/>
                </a:lnTo>
                <a:lnTo>
                  <a:pt x="7" y="104"/>
                </a:lnTo>
                <a:lnTo>
                  <a:pt x="2" y="118"/>
                </a:lnTo>
                <a:lnTo>
                  <a:pt x="0" y="132"/>
                </a:lnTo>
                <a:lnTo>
                  <a:pt x="0" y="148"/>
                </a:lnTo>
                <a:lnTo>
                  <a:pt x="0" y="148"/>
                </a:lnTo>
                <a:lnTo>
                  <a:pt x="0" y="160"/>
                </a:lnTo>
                <a:lnTo>
                  <a:pt x="1" y="171"/>
                </a:lnTo>
                <a:lnTo>
                  <a:pt x="3" y="183"/>
                </a:lnTo>
                <a:lnTo>
                  <a:pt x="7" y="194"/>
                </a:lnTo>
                <a:lnTo>
                  <a:pt x="11" y="204"/>
                </a:lnTo>
                <a:lnTo>
                  <a:pt x="16" y="215"/>
                </a:lnTo>
                <a:lnTo>
                  <a:pt x="21" y="224"/>
                </a:lnTo>
                <a:lnTo>
                  <a:pt x="27" y="234"/>
                </a:lnTo>
                <a:lnTo>
                  <a:pt x="34" y="243"/>
                </a:lnTo>
                <a:lnTo>
                  <a:pt x="41" y="250"/>
                </a:lnTo>
                <a:lnTo>
                  <a:pt x="50" y="258"/>
                </a:lnTo>
                <a:lnTo>
                  <a:pt x="57" y="266"/>
                </a:lnTo>
                <a:lnTo>
                  <a:pt x="67" y="272"/>
                </a:lnTo>
                <a:lnTo>
                  <a:pt x="76" y="278"/>
                </a:lnTo>
                <a:lnTo>
                  <a:pt x="86" y="282"/>
                </a:lnTo>
                <a:lnTo>
                  <a:pt x="97" y="287"/>
                </a:lnTo>
                <a:lnTo>
                  <a:pt x="97" y="265"/>
                </a:lnTo>
                <a:lnTo>
                  <a:pt x="97" y="265"/>
                </a:lnTo>
                <a:lnTo>
                  <a:pt x="88" y="261"/>
                </a:lnTo>
                <a:lnTo>
                  <a:pt x="81" y="257"/>
                </a:lnTo>
                <a:lnTo>
                  <a:pt x="66" y="246"/>
                </a:lnTo>
                <a:lnTo>
                  <a:pt x="53" y="233"/>
                </a:lnTo>
                <a:lnTo>
                  <a:pt x="42" y="218"/>
                </a:lnTo>
                <a:lnTo>
                  <a:pt x="32" y="203"/>
                </a:lnTo>
                <a:lnTo>
                  <a:pt x="29" y="194"/>
                </a:lnTo>
                <a:lnTo>
                  <a:pt x="25" y="185"/>
                </a:lnTo>
                <a:lnTo>
                  <a:pt x="23" y="177"/>
                </a:lnTo>
                <a:lnTo>
                  <a:pt x="21" y="168"/>
                </a:lnTo>
                <a:lnTo>
                  <a:pt x="20" y="158"/>
                </a:lnTo>
                <a:lnTo>
                  <a:pt x="20" y="148"/>
                </a:lnTo>
                <a:lnTo>
                  <a:pt x="20" y="14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reeform 12">
            <a:extLst>
              <a:ext uri="{FF2B5EF4-FFF2-40B4-BE49-F238E27FC236}">
                <a16:creationId xmlns:a16="http://schemas.microsoft.com/office/drawing/2014/main" id="{00000000-0008-0000-0300-000005000000}"/>
              </a:ext>
            </a:extLst>
          </xdr:cNvPr>
          <xdr:cNvSpPr>
            <a:spLocks/>
          </xdr:cNvSpPr>
        </xdr:nvSpPr>
        <xdr:spPr bwMode="auto">
          <a:xfrm>
            <a:off x="514350" y="2546351"/>
            <a:ext cx="495300" cy="695325"/>
          </a:xfrm>
          <a:custGeom>
            <a:avLst/>
            <a:gdLst>
              <a:gd name="T0" fmla="*/ 312 w 312"/>
              <a:gd name="T1" fmla="*/ 212 h 438"/>
              <a:gd name="T2" fmla="*/ 304 w 312"/>
              <a:gd name="T3" fmla="*/ 197 h 438"/>
              <a:gd name="T4" fmla="*/ 289 w 312"/>
              <a:gd name="T5" fmla="*/ 188 h 438"/>
              <a:gd name="T6" fmla="*/ 276 w 312"/>
              <a:gd name="T7" fmla="*/ 189 h 438"/>
              <a:gd name="T8" fmla="*/ 260 w 312"/>
              <a:gd name="T9" fmla="*/ 200 h 438"/>
              <a:gd name="T10" fmla="*/ 259 w 312"/>
              <a:gd name="T11" fmla="*/ 184 h 438"/>
              <a:gd name="T12" fmla="*/ 250 w 312"/>
              <a:gd name="T13" fmla="*/ 166 h 438"/>
              <a:gd name="T14" fmla="*/ 234 w 312"/>
              <a:gd name="T15" fmla="*/ 158 h 438"/>
              <a:gd name="T16" fmla="*/ 219 w 312"/>
              <a:gd name="T17" fmla="*/ 158 h 438"/>
              <a:gd name="T18" fmla="*/ 200 w 312"/>
              <a:gd name="T19" fmla="*/ 174 h 438"/>
              <a:gd name="T20" fmla="*/ 198 w 312"/>
              <a:gd name="T21" fmla="*/ 157 h 438"/>
              <a:gd name="T22" fmla="*/ 190 w 312"/>
              <a:gd name="T23" fmla="*/ 140 h 438"/>
              <a:gd name="T24" fmla="*/ 173 w 312"/>
              <a:gd name="T25" fmla="*/ 131 h 438"/>
              <a:gd name="T26" fmla="*/ 161 w 312"/>
              <a:gd name="T27" fmla="*/ 130 h 438"/>
              <a:gd name="T28" fmla="*/ 148 w 312"/>
              <a:gd name="T29" fmla="*/ 135 h 438"/>
              <a:gd name="T30" fmla="*/ 138 w 312"/>
              <a:gd name="T31" fmla="*/ 146 h 438"/>
              <a:gd name="T32" fmla="*/ 136 w 312"/>
              <a:gd name="T33" fmla="*/ 36 h 438"/>
              <a:gd name="T34" fmla="*/ 130 w 312"/>
              <a:gd name="T35" fmla="*/ 16 h 438"/>
              <a:gd name="T36" fmla="*/ 117 w 312"/>
              <a:gd name="T37" fmla="*/ 3 h 438"/>
              <a:gd name="T38" fmla="*/ 105 w 312"/>
              <a:gd name="T39" fmla="*/ 0 h 438"/>
              <a:gd name="T40" fmla="*/ 87 w 312"/>
              <a:gd name="T41" fmla="*/ 6 h 438"/>
              <a:gd name="T42" fmla="*/ 76 w 312"/>
              <a:gd name="T43" fmla="*/ 23 h 438"/>
              <a:gd name="T44" fmla="*/ 74 w 312"/>
              <a:gd name="T45" fmla="*/ 237 h 438"/>
              <a:gd name="T46" fmla="*/ 63 w 312"/>
              <a:gd name="T47" fmla="*/ 205 h 438"/>
              <a:gd name="T48" fmla="*/ 46 w 312"/>
              <a:gd name="T49" fmla="*/ 178 h 438"/>
              <a:gd name="T50" fmla="*/ 27 w 312"/>
              <a:gd name="T51" fmla="*/ 164 h 438"/>
              <a:gd name="T52" fmla="*/ 13 w 312"/>
              <a:gd name="T53" fmla="*/ 163 h 438"/>
              <a:gd name="T54" fmla="*/ 3 w 312"/>
              <a:gd name="T55" fmla="*/ 169 h 438"/>
              <a:gd name="T56" fmla="*/ 0 w 312"/>
              <a:gd name="T57" fmla="*/ 182 h 438"/>
              <a:gd name="T58" fmla="*/ 7 w 312"/>
              <a:gd name="T59" fmla="*/ 217 h 438"/>
              <a:gd name="T60" fmla="*/ 27 w 312"/>
              <a:gd name="T61" fmla="*/ 290 h 438"/>
              <a:gd name="T62" fmla="*/ 38 w 312"/>
              <a:gd name="T63" fmla="*/ 328 h 438"/>
              <a:gd name="T64" fmla="*/ 57 w 312"/>
              <a:gd name="T65" fmla="*/ 368 h 438"/>
              <a:gd name="T66" fmla="*/ 75 w 312"/>
              <a:gd name="T67" fmla="*/ 392 h 438"/>
              <a:gd name="T68" fmla="*/ 116 w 312"/>
              <a:gd name="T69" fmla="*/ 424 h 438"/>
              <a:gd name="T70" fmla="*/ 164 w 312"/>
              <a:gd name="T71" fmla="*/ 437 h 438"/>
              <a:gd name="T72" fmla="*/ 193 w 312"/>
              <a:gd name="T73" fmla="*/ 438 h 438"/>
              <a:gd name="T74" fmla="*/ 226 w 312"/>
              <a:gd name="T75" fmla="*/ 432 h 438"/>
              <a:gd name="T76" fmla="*/ 259 w 312"/>
              <a:gd name="T77" fmla="*/ 416 h 438"/>
              <a:gd name="T78" fmla="*/ 287 w 312"/>
              <a:gd name="T79" fmla="*/ 391 h 438"/>
              <a:gd name="T80" fmla="*/ 305 w 312"/>
              <a:gd name="T81" fmla="*/ 353 h 438"/>
              <a:gd name="T82" fmla="*/ 312 w 312"/>
              <a:gd name="T83" fmla="*/ 303 h 438"/>
              <a:gd name="T84" fmla="*/ 312 w 312"/>
              <a:gd name="T85" fmla="*/ 301 h 4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12" h="438">
                <a:moveTo>
                  <a:pt x="312" y="219"/>
                </a:moveTo>
                <a:lnTo>
                  <a:pt x="312" y="219"/>
                </a:lnTo>
                <a:lnTo>
                  <a:pt x="312" y="212"/>
                </a:lnTo>
                <a:lnTo>
                  <a:pt x="310" y="207"/>
                </a:lnTo>
                <a:lnTo>
                  <a:pt x="308" y="201"/>
                </a:lnTo>
                <a:lnTo>
                  <a:pt x="304" y="197"/>
                </a:lnTo>
                <a:lnTo>
                  <a:pt x="300" y="194"/>
                </a:lnTo>
                <a:lnTo>
                  <a:pt x="295" y="190"/>
                </a:lnTo>
                <a:lnTo>
                  <a:pt x="289" y="188"/>
                </a:lnTo>
                <a:lnTo>
                  <a:pt x="283" y="188"/>
                </a:lnTo>
                <a:lnTo>
                  <a:pt x="283" y="188"/>
                </a:lnTo>
                <a:lnTo>
                  <a:pt x="276" y="189"/>
                </a:lnTo>
                <a:lnTo>
                  <a:pt x="270" y="191"/>
                </a:lnTo>
                <a:lnTo>
                  <a:pt x="265" y="196"/>
                </a:lnTo>
                <a:lnTo>
                  <a:pt x="260" y="200"/>
                </a:lnTo>
                <a:lnTo>
                  <a:pt x="260" y="190"/>
                </a:lnTo>
                <a:lnTo>
                  <a:pt x="260" y="190"/>
                </a:lnTo>
                <a:lnTo>
                  <a:pt x="259" y="184"/>
                </a:lnTo>
                <a:lnTo>
                  <a:pt x="257" y="177"/>
                </a:lnTo>
                <a:lnTo>
                  <a:pt x="255" y="172"/>
                </a:lnTo>
                <a:lnTo>
                  <a:pt x="250" y="166"/>
                </a:lnTo>
                <a:lnTo>
                  <a:pt x="246" y="163"/>
                </a:lnTo>
                <a:lnTo>
                  <a:pt x="240" y="159"/>
                </a:lnTo>
                <a:lnTo>
                  <a:pt x="234" y="158"/>
                </a:lnTo>
                <a:lnTo>
                  <a:pt x="227" y="157"/>
                </a:lnTo>
                <a:lnTo>
                  <a:pt x="227" y="157"/>
                </a:lnTo>
                <a:lnTo>
                  <a:pt x="219" y="158"/>
                </a:lnTo>
                <a:lnTo>
                  <a:pt x="212" y="162"/>
                </a:lnTo>
                <a:lnTo>
                  <a:pt x="205" y="167"/>
                </a:lnTo>
                <a:lnTo>
                  <a:pt x="200" y="174"/>
                </a:lnTo>
                <a:lnTo>
                  <a:pt x="200" y="164"/>
                </a:lnTo>
                <a:lnTo>
                  <a:pt x="200" y="164"/>
                </a:lnTo>
                <a:lnTo>
                  <a:pt x="198" y="157"/>
                </a:lnTo>
                <a:lnTo>
                  <a:pt x="197" y="151"/>
                </a:lnTo>
                <a:lnTo>
                  <a:pt x="194" y="144"/>
                </a:lnTo>
                <a:lnTo>
                  <a:pt x="190" y="140"/>
                </a:lnTo>
                <a:lnTo>
                  <a:pt x="185" y="135"/>
                </a:lnTo>
                <a:lnTo>
                  <a:pt x="180" y="132"/>
                </a:lnTo>
                <a:lnTo>
                  <a:pt x="173" y="131"/>
                </a:lnTo>
                <a:lnTo>
                  <a:pt x="167" y="130"/>
                </a:lnTo>
                <a:lnTo>
                  <a:pt x="167" y="130"/>
                </a:lnTo>
                <a:lnTo>
                  <a:pt x="161" y="130"/>
                </a:lnTo>
                <a:lnTo>
                  <a:pt x="157" y="131"/>
                </a:lnTo>
                <a:lnTo>
                  <a:pt x="152" y="133"/>
                </a:lnTo>
                <a:lnTo>
                  <a:pt x="148" y="135"/>
                </a:lnTo>
                <a:lnTo>
                  <a:pt x="143" y="139"/>
                </a:lnTo>
                <a:lnTo>
                  <a:pt x="140" y="142"/>
                </a:lnTo>
                <a:lnTo>
                  <a:pt x="138" y="146"/>
                </a:lnTo>
                <a:lnTo>
                  <a:pt x="136" y="151"/>
                </a:lnTo>
                <a:lnTo>
                  <a:pt x="136" y="36"/>
                </a:lnTo>
                <a:lnTo>
                  <a:pt x="136" y="36"/>
                </a:lnTo>
                <a:lnTo>
                  <a:pt x="135" y="29"/>
                </a:lnTo>
                <a:lnTo>
                  <a:pt x="133" y="23"/>
                </a:lnTo>
                <a:lnTo>
                  <a:pt x="130" y="16"/>
                </a:lnTo>
                <a:lnTo>
                  <a:pt x="127" y="11"/>
                </a:lnTo>
                <a:lnTo>
                  <a:pt x="122" y="6"/>
                </a:lnTo>
                <a:lnTo>
                  <a:pt x="117" y="3"/>
                </a:lnTo>
                <a:lnTo>
                  <a:pt x="111" y="1"/>
                </a:lnTo>
                <a:lnTo>
                  <a:pt x="105" y="0"/>
                </a:lnTo>
                <a:lnTo>
                  <a:pt x="105" y="0"/>
                </a:lnTo>
                <a:lnTo>
                  <a:pt x="98" y="1"/>
                </a:lnTo>
                <a:lnTo>
                  <a:pt x="93" y="3"/>
                </a:lnTo>
                <a:lnTo>
                  <a:pt x="87" y="6"/>
                </a:lnTo>
                <a:lnTo>
                  <a:pt x="83" y="11"/>
                </a:lnTo>
                <a:lnTo>
                  <a:pt x="79" y="16"/>
                </a:lnTo>
                <a:lnTo>
                  <a:pt x="76" y="23"/>
                </a:lnTo>
                <a:lnTo>
                  <a:pt x="75" y="29"/>
                </a:lnTo>
                <a:lnTo>
                  <a:pt x="74" y="36"/>
                </a:lnTo>
                <a:lnTo>
                  <a:pt x="74" y="237"/>
                </a:lnTo>
                <a:lnTo>
                  <a:pt x="74" y="237"/>
                </a:lnTo>
                <a:lnTo>
                  <a:pt x="63" y="205"/>
                </a:lnTo>
                <a:lnTo>
                  <a:pt x="63" y="205"/>
                </a:lnTo>
                <a:lnTo>
                  <a:pt x="58" y="195"/>
                </a:lnTo>
                <a:lnTo>
                  <a:pt x="53" y="186"/>
                </a:lnTo>
                <a:lnTo>
                  <a:pt x="46" y="178"/>
                </a:lnTo>
                <a:lnTo>
                  <a:pt x="41" y="172"/>
                </a:lnTo>
                <a:lnTo>
                  <a:pt x="33" y="167"/>
                </a:lnTo>
                <a:lnTo>
                  <a:pt x="27" y="164"/>
                </a:lnTo>
                <a:lnTo>
                  <a:pt x="20" y="163"/>
                </a:lnTo>
                <a:lnTo>
                  <a:pt x="13" y="163"/>
                </a:lnTo>
                <a:lnTo>
                  <a:pt x="13" y="163"/>
                </a:lnTo>
                <a:lnTo>
                  <a:pt x="9" y="164"/>
                </a:lnTo>
                <a:lnTo>
                  <a:pt x="6" y="166"/>
                </a:lnTo>
                <a:lnTo>
                  <a:pt x="3" y="169"/>
                </a:lnTo>
                <a:lnTo>
                  <a:pt x="1" y="173"/>
                </a:lnTo>
                <a:lnTo>
                  <a:pt x="0" y="177"/>
                </a:lnTo>
                <a:lnTo>
                  <a:pt x="0" y="182"/>
                </a:lnTo>
                <a:lnTo>
                  <a:pt x="1" y="193"/>
                </a:lnTo>
                <a:lnTo>
                  <a:pt x="3" y="204"/>
                </a:lnTo>
                <a:lnTo>
                  <a:pt x="7" y="217"/>
                </a:lnTo>
                <a:lnTo>
                  <a:pt x="13" y="241"/>
                </a:lnTo>
                <a:lnTo>
                  <a:pt x="13" y="241"/>
                </a:lnTo>
                <a:lnTo>
                  <a:pt x="27" y="290"/>
                </a:lnTo>
                <a:lnTo>
                  <a:pt x="33" y="313"/>
                </a:lnTo>
                <a:lnTo>
                  <a:pt x="38" y="328"/>
                </a:lnTo>
                <a:lnTo>
                  <a:pt x="38" y="328"/>
                </a:lnTo>
                <a:lnTo>
                  <a:pt x="44" y="342"/>
                </a:lnTo>
                <a:lnTo>
                  <a:pt x="51" y="356"/>
                </a:lnTo>
                <a:lnTo>
                  <a:pt x="57" y="368"/>
                </a:lnTo>
                <a:lnTo>
                  <a:pt x="64" y="378"/>
                </a:lnTo>
                <a:lnTo>
                  <a:pt x="64" y="378"/>
                </a:lnTo>
                <a:lnTo>
                  <a:pt x="75" y="392"/>
                </a:lnTo>
                <a:lnTo>
                  <a:pt x="87" y="405"/>
                </a:lnTo>
                <a:lnTo>
                  <a:pt x="101" y="415"/>
                </a:lnTo>
                <a:lnTo>
                  <a:pt x="116" y="424"/>
                </a:lnTo>
                <a:lnTo>
                  <a:pt x="131" y="431"/>
                </a:lnTo>
                <a:lnTo>
                  <a:pt x="148" y="435"/>
                </a:lnTo>
                <a:lnTo>
                  <a:pt x="164" y="437"/>
                </a:lnTo>
                <a:lnTo>
                  <a:pt x="182" y="438"/>
                </a:lnTo>
                <a:lnTo>
                  <a:pt x="182" y="438"/>
                </a:lnTo>
                <a:lnTo>
                  <a:pt x="193" y="438"/>
                </a:lnTo>
                <a:lnTo>
                  <a:pt x="204" y="437"/>
                </a:lnTo>
                <a:lnTo>
                  <a:pt x="215" y="435"/>
                </a:lnTo>
                <a:lnTo>
                  <a:pt x="226" y="432"/>
                </a:lnTo>
                <a:lnTo>
                  <a:pt x="237" y="427"/>
                </a:lnTo>
                <a:lnTo>
                  <a:pt x="248" y="422"/>
                </a:lnTo>
                <a:lnTo>
                  <a:pt x="259" y="416"/>
                </a:lnTo>
                <a:lnTo>
                  <a:pt x="269" y="409"/>
                </a:lnTo>
                <a:lnTo>
                  <a:pt x="278" y="400"/>
                </a:lnTo>
                <a:lnTo>
                  <a:pt x="287" y="391"/>
                </a:lnTo>
                <a:lnTo>
                  <a:pt x="293" y="380"/>
                </a:lnTo>
                <a:lnTo>
                  <a:pt x="300" y="367"/>
                </a:lnTo>
                <a:lnTo>
                  <a:pt x="305" y="353"/>
                </a:lnTo>
                <a:lnTo>
                  <a:pt x="309" y="338"/>
                </a:lnTo>
                <a:lnTo>
                  <a:pt x="311" y="322"/>
                </a:lnTo>
                <a:lnTo>
                  <a:pt x="312" y="303"/>
                </a:lnTo>
                <a:lnTo>
                  <a:pt x="312" y="303"/>
                </a:lnTo>
                <a:lnTo>
                  <a:pt x="312" y="303"/>
                </a:lnTo>
                <a:lnTo>
                  <a:pt x="312" y="301"/>
                </a:lnTo>
                <a:lnTo>
                  <a:pt x="312" y="2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editAs="oneCell">
    <xdr:from>
      <xdr:col>1</xdr:col>
      <xdr:colOff>0</xdr:colOff>
      <xdr:row>0</xdr:row>
      <xdr:rowOff>136071</xdr:rowOff>
    </xdr:from>
    <xdr:to>
      <xdr:col>1</xdr:col>
      <xdr:colOff>2023254</xdr:colOff>
      <xdr:row>0</xdr:row>
      <xdr:rowOff>453571</xdr:rowOff>
    </xdr:to>
    <xdr:pic>
      <xdr:nvPicPr>
        <xdr:cNvPr id="13" name="Image 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2"/>
        <a:stretch>
          <a:fillRect/>
        </a:stretch>
      </xdr:blipFill>
      <xdr:spPr>
        <a:xfrm>
          <a:off x="163286" y="136071"/>
          <a:ext cx="2023254" cy="317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538914</xdr:colOff>
      <xdr:row>0</xdr:row>
      <xdr:rowOff>120172</xdr:rowOff>
    </xdr:from>
    <xdr:to>
      <xdr:col>8</xdr:col>
      <xdr:colOff>813234</xdr:colOff>
      <xdr:row>0</xdr:row>
      <xdr:rowOff>504220</xdr:rowOff>
    </xdr:to>
    <xdr:grpSp>
      <xdr:nvGrpSpPr>
        <xdr:cNvPr id="8" name="Group 31">
          <a:hlinkClick xmlns:r="http://schemas.openxmlformats.org/officeDocument/2006/relationships" r:id="rId1"/>
          <a:extLst>
            <a:ext uri="{FF2B5EF4-FFF2-40B4-BE49-F238E27FC236}">
              <a16:creationId xmlns:a16="http://schemas.microsoft.com/office/drawing/2014/main" id="{00000000-0008-0000-0400-000008000000}"/>
            </a:ext>
          </a:extLst>
        </xdr:cNvPr>
        <xdr:cNvGrpSpPr/>
      </xdr:nvGrpSpPr>
      <xdr:grpSpPr>
        <a:xfrm>
          <a:off x="14178714" y="120172"/>
          <a:ext cx="274320" cy="384048"/>
          <a:chOff x="446088" y="2332038"/>
          <a:chExt cx="563562" cy="909638"/>
        </a:xfrm>
        <a:solidFill>
          <a:schemeClr val="bg1"/>
        </a:solidFill>
      </xdr:grpSpPr>
      <xdr:sp macro="" textlink="">
        <xdr:nvSpPr>
          <xdr:cNvPr id="12" name="Freeform 10">
            <a:extLst>
              <a:ext uri="{FF2B5EF4-FFF2-40B4-BE49-F238E27FC236}">
                <a16:creationId xmlns:a16="http://schemas.microsoft.com/office/drawing/2014/main" id="{00000000-0008-0000-0400-00000C000000}"/>
              </a:ext>
            </a:extLst>
          </xdr:cNvPr>
          <xdr:cNvSpPr>
            <a:spLocks/>
          </xdr:cNvSpPr>
        </xdr:nvSpPr>
        <xdr:spPr bwMode="auto">
          <a:xfrm>
            <a:off x="561975" y="2447926"/>
            <a:ext cx="238125" cy="206375"/>
          </a:xfrm>
          <a:custGeom>
            <a:avLst/>
            <a:gdLst>
              <a:gd name="T0" fmla="*/ 24 w 150"/>
              <a:gd name="T1" fmla="*/ 95 h 130"/>
              <a:gd name="T2" fmla="*/ 21 w 150"/>
              <a:gd name="T3" fmla="*/ 75 h 130"/>
              <a:gd name="T4" fmla="*/ 22 w 150"/>
              <a:gd name="T5" fmla="*/ 64 h 130"/>
              <a:gd name="T6" fmla="*/ 30 w 150"/>
              <a:gd name="T7" fmla="*/ 45 h 130"/>
              <a:gd name="T8" fmla="*/ 44 w 150"/>
              <a:gd name="T9" fmla="*/ 30 h 130"/>
              <a:gd name="T10" fmla="*/ 64 w 150"/>
              <a:gd name="T11" fmla="*/ 22 h 130"/>
              <a:gd name="T12" fmla="*/ 75 w 150"/>
              <a:gd name="T13" fmla="*/ 21 h 130"/>
              <a:gd name="T14" fmla="*/ 96 w 150"/>
              <a:gd name="T15" fmla="*/ 25 h 130"/>
              <a:gd name="T16" fmla="*/ 113 w 150"/>
              <a:gd name="T17" fmla="*/ 36 h 130"/>
              <a:gd name="T18" fmla="*/ 125 w 150"/>
              <a:gd name="T19" fmla="*/ 54 h 130"/>
              <a:gd name="T20" fmla="*/ 129 w 150"/>
              <a:gd name="T21" fmla="*/ 75 h 130"/>
              <a:gd name="T22" fmla="*/ 129 w 150"/>
              <a:gd name="T23" fmla="*/ 85 h 130"/>
              <a:gd name="T24" fmla="*/ 125 w 150"/>
              <a:gd name="T25" fmla="*/ 95 h 130"/>
              <a:gd name="T26" fmla="*/ 125 w 150"/>
              <a:gd name="T27" fmla="*/ 130 h 130"/>
              <a:gd name="T28" fmla="*/ 131 w 150"/>
              <a:gd name="T29" fmla="*/ 124 h 130"/>
              <a:gd name="T30" fmla="*/ 140 w 150"/>
              <a:gd name="T31" fmla="*/ 112 h 130"/>
              <a:gd name="T32" fmla="*/ 145 w 150"/>
              <a:gd name="T33" fmla="*/ 98 h 130"/>
              <a:gd name="T34" fmla="*/ 149 w 150"/>
              <a:gd name="T35" fmla="*/ 83 h 130"/>
              <a:gd name="T36" fmla="*/ 150 w 150"/>
              <a:gd name="T37" fmla="*/ 75 h 130"/>
              <a:gd name="T38" fmla="*/ 148 w 150"/>
              <a:gd name="T39" fmla="*/ 61 h 130"/>
              <a:gd name="T40" fmla="*/ 143 w 150"/>
              <a:gd name="T41" fmla="*/ 46 h 130"/>
              <a:gd name="T42" fmla="*/ 137 w 150"/>
              <a:gd name="T43" fmla="*/ 33 h 130"/>
              <a:gd name="T44" fmla="*/ 128 w 150"/>
              <a:gd name="T45" fmla="*/ 22 h 130"/>
              <a:gd name="T46" fmla="*/ 117 w 150"/>
              <a:gd name="T47" fmla="*/ 13 h 130"/>
              <a:gd name="T48" fmla="*/ 103 w 150"/>
              <a:gd name="T49" fmla="*/ 7 h 130"/>
              <a:gd name="T50" fmla="*/ 90 w 150"/>
              <a:gd name="T51" fmla="*/ 2 h 130"/>
              <a:gd name="T52" fmla="*/ 75 w 150"/>
              <a:gd name="T53" fmla="*/ 0 h 130"/>
              <a:gd name="T54" fmla="*/ 67 w 150"/>
              <a:gd name="T55" fmla="*/ 1 h 130"/>
              <a:gd name="T56" fmla="*/ 53 w 150"/>
              <a:gd name="T57" fmla="*/ 3 h 130"/>
              <a:gd name="T58" fmla="*/ 40 w 150"/>
              <a:gd name="T59" fmla="*/ 10 h 130"/>
              <a:gd name="T60" fmla="*/ 27 w 150"/>
              <a:gd name="T61" fmla="*/ 18 h 130"/>
              <a:gd name="T62" fmla="*/ 17 w 150"/>
              <a:gd name="T63" fmla="*/ 27 h 130"/>
              <a:gd name="T64" fmla="*/ 9 w 150"/>
              <a:gd name="T65" fmla="*/ 40 h 130"/>
              <a:gd name="T66" fmla="*/ 3 w 150"/>
              <a:gd name="T67" fmla="*/ 53 h 130"/>
              <a:gd name="T68" fmla="*/ 0 w 150"/>
              <a:gd name="T69" fmla="*/ 67 h 130"/>
              <a:gd name="T70" fmla="*/ 0 w 150"/>
              <a:gd name="T71" fmla="*/ 75 h 130"/>
              <a:gd name="T72" fmla="*/ 2 w 150"/>
              <a:gd name="T73" fmla="*/ 90 h 130"/>
              <a:gd name="T74" fmla="*/ 6 w 150"/>
              <a:gd name="T75" fmla="*/ 106 h 130"/>
              <a:gd name="T76" fmla="*/ 14 w 150"/>
              <a:gd name="T77" fmla="*/ 119 h 130"/>
              <a:gd name="T78" fmla="*/ 24 w 150"/>
              <a:gd name="T79" fmla="*/ 130 h 130"/>
              <a:gd name="T80" fmla="*/ 24 w 150"/>
              <a:gd name="T81" fmla="*/ 98 h 130"/>
              <a:gd name="T82" fmla="*/ 24 w 150"/>
              <a:gd name="T83" fmla="*/ 95 h 1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Lst>
            <a:rect l="0" t="0" r="r" b="b"/>
            <a:pathLst>
              <a:path w="150" h="130">
                <a:moveTo>
                  <a:pt x="24" y="95"/>
                </a:moveTo>
                <a:lnTo>
                  <a:pt x="24" y="95"/>
                </a:lnTo>
                <a:lnTo>
                  <a:pt x="21" y="85"/>
                </a:lnTo>
                <a:lnTo>
                  <a:pt x="21" y="75"/>
                </a:lnTo>
                <a:lnTo>
                  <a:pt x="21" y="75"/>
                </a:lnTo>
                <a:lnTo>
                  <a:pt x="22" y="64"/>
                </a:lnTo>
                <a:lnTo>
                  <a:pt x="24" y="54"/>
                </a:lnTo>
                <a:lnTo>
                  <a:pt x="30" y="45"/>
                </a:lnTo>
                <a:lnTo>
                  <a:pt x="36" y="36"/>
                </a:lnTo>
                <a:lnTo>
                  <a:pt x="44" y="30"/>
                </a:lnTo>
                <a:lnTo>
                  <a:pt x="54" y="25"/>
                </a:lnTo>
                <a:lnTo>
                  <a:pt x="64" y="22"/>
                </a:lnTo>
                <a:lnTo>
                  <a:pt x="75" y="21"/>
                </a:lnTo>
                <a:lnTo>
                  <a:pt x="75" y="21"/>
                </a:lnTo>
                <a:lnTo>
                  <a:pt x="86" y="22"/>
                </a:lnTo>
                <a:lnTo>
                  <a:pt x="96" y="25"/>
                </a:lnTo>
                <a:lnTo>
                  <a:pt x="106" y="30"/>
                </a:lnTo>
                <a:lnTo>
                  <a:pt x="113" y="36"/>
                </a:lnTo>
                <a:lnTo>
                  <a:pt x="120" y="45"/>
                </a:lnTo>
                <a:lnTo>
                  <a:pt x="125" y="54"/>
                </a:lnTo>
                <a:lnTo>
                  <a:pt x="128" y="64"/>
                </a:lnTo>
                <a:lnTo>
                  <a:pt x="129" y="75"/>
                </a:lnTo>
                <a:lnTo>
                  <a:pt x="129" y="75"/>
                </a:lnTo>
                <a:lnTo>
                  <a:pt x="129" y="85"/>
                </a:lnTo>
                <a:lnTo>
                  <a:pt x="125" y="95"/>
                </a:lnTo>
                <a:lnTo>
                  <a:pt x="125" y="95"/>
                </a:lnTo>
                <a:lnTo>
                  <a:pt x="125" y="98"/>
                </a:lnTo>
                <a:lnTo>
                  <a:pt x="125" y="130"/>
                </a:lnTo>
                <a:lnTo>
                  <a:pt x="125" y="130"/>
                </a:lnTo>
                <a:lnTo>
                  <a:pt x="131" y="124"/>
                </a:lnTo>
                <a:lnTo>
                  <a:pt x="135" y="119"/>
                </a:lnTo>
                <a:lnTo>
                  <a:pt x="140" y="112"/>
                </a:lnTo>
                <a:lnTo>
                  <a:pt x="143" y="106"/>
                </a:lnTo>
                <a:lnTo>
                  <a:pt x="145" y="98"/>
                </a:lnTo>
                <a:lnTo>
                  <a:pt x="148" y="90"/>
                </a:lnTo>
                <a:lnTo>
                  <a:pt x="149" y="83"/>
                </a:lnTo>
                <a:lnTo>
                  <a:pt x="150" y="75"/>
                </a:lnTo>
                <a:lnTo>
                  <a:pt x="150" y="75"/>
                </a:lnTo>
                <a:lnTo>
                  <a:pt x="149" y="67"/>
                </a:lnTo>
                <a:lnTo>
                  <a:pt x="148" y="61"/>
                </a:lnTo>
                <a:lnTo>
                  <a:pt x="146" y="53"/>
                </a:lnTo>
                <a:lnTo>
                  <a:pt x="143" y="46"/>
                </a:lnTo>
                <a:lnTo>
                  <a:pt x="141" y="40"/>
                </a:lnTo>
                <a:lnTo>
                  <a:pt x="137" y="33"/>
                </a:lnTo>
                <a:lnTo>
                  <a:pt x="132" y="27"/>
                </a:lnTo>
                <a:lnTo>
                  <a:pt x="128" y="22"/>
                </a:lnTo>
                <a:lnTo>
                  <a:pt x="122" y="18"/>
                </a:lnTo>
                <a:lnTo>
                  <a:pt x="117" y="13"/>
                </a:lnTo>
                <a:lnTo>
                  <a:pt x="110" y="10"/>
                </a:lnTo>
                <a:lnTo>
                  <a:pt x="103" y="7"/>
                </a:lnTo>
                <a:lnTo>
                  <a:pt x="97" y="3"/>
                </a:lnTo>
                <a:lnTo>
                  <a:pt x="90" y="2"/>
                </a:lnTo>
                <a:lnTo>
                  <a:pt x="83" y="1"/>
                </a:lnTo>
                <a:lnTo>
                  <a:pt x="75" y="0"/>
                </a:lnTo>
                <a:lnTo>
                  <a:pt x="75" y="0"/>
                </a:lnTo>
                <a:lnTo>
                  <a:pt x="67" y="1"/>
                </a:lnTo>
                <a:lnTo>
                  <a:pt x="59" y="2"/>
                </a:lnTo>
                <a:lnTo>
                  <a:pt x="53" y="3"/>
                </a:lnTo>
                <a:lnTo>
                  <a:pt x="46" y="7"/>
                </a:lnTo>
                <a:lnTo>
                  <a:pt x="40" y="10"/>
                </a:lnTo>
                <a:lnTo>
                  <a:pt x="33" y="13"/>
                </a:lnTo>
                <a:lnTo>
                  <a:pt x="27" y="18"/>
                </a:lnTo>
                <a:lnTo>
                  <a:pt x="22" y="22"/>
                </a:lnTo>
                <a:lnTo>
                  <a:pt x="17" y="27"/>
                </a:lnTo>
                <a:lnTo>
                  <a:pt x="13" y="33"/>
                </a:lnTo>
                <a:lnTo>
                  <a:pt x="9" y="40"/>
                </a:lnTo>
                <a:lnTo>
                  <a:pt x="5" y="46"/>
                </a:lnTo>
                <a:lnTo>
                  <a:pt x="3" y="53"/>
                </a:lnTo>
                <a:lnTo>
                  <a:pt x="2" y="61"/>
                </a:lnTo>
                <a:lnTo>
                  <a:pt x="0" y="67"/>
                </a:lnTo>
                <a:lnTo>
                  <a:pt x="0" y="75"/>
                </a:lnTo>
                <a:lnTo>
                  <a:pt x="0" y="75"/>
                </a:lnTo>
                <a:lnTo>
                  <a:pt x="1" y="83"/>
                </a:lnTo>
                <a:lnTo>
                  <a:pt x="2" y="90"/>
                </a:lnTo>
                <a:lnTo>
                  <a:pt x="3" y="98"/>
                </a:lnTo>
                <a:lnTo>
                  <a:pt x="6" y="106"/>
                </a:lnTo>
                <a:lnTo>
                  <a:pt x="10" y="112"/>
                </a:lnTo>
                <a:lnTo>
                  <a:pt x="14" y="119"/>
                </a:lnTo>
                <a:lnTo>
                  <a:pt x="19" y="124"/>
                </a:lnTo>
                <a:lnTo>
                  <a:pt x="24" y="130"/>
                </a:lnTo>
                <a:lnTo>
                  <a:pt x="24" y="98"/>
                </a:lnTo>
                <a:lnTo>
                  <a:pt x="24" y="98"/>
                </a:lnTo>
                <a:lnTo>
                  <a:pt x="24" y="95"/>
                </a:lnTo>
                <a:lnTo>
                  <a:pt x="24" y="9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13" name="Freeform 11">
            <a:extLst>
              <a:ext uri="{FF2B5EF4-FFF2-40B4-BE49-F238E27FC236}">
                <a16:creationId xmlns:a16="http://schemas.microsoft.com/office/drawing/2014/main" id="{00000000-0008-0000-0400-00000D000000}"/>
              </a:ext>
            </a:extLst>
          </xdr:cNvPr>
          <xdr:cNvSpPr>
            <a:spLocks/>
          </xdr:cNvSpPr>
        </xdr:nvSpPr>
        <xdr:spPr bwMode="auto">
          <a:xfrm>
            <a:off x="446088" y="2332038"/>
            <a:ext cx="468313" cy="455613"/>
          </a:xfrm>
          <a:custGeom>
            <a:avLst/>
            <a:gdLst>
              <a:gd name="T0" fmla="*/ 20 w 295"/>
              <a:gd name="T1" fmla="*/ 148 h 287"/>
              <a:gd name="T2" fmla="*/ 23 w 295"/>
              <a:gd name="T3" fmla="*/ 123 h 287"/>
              <a:gd name="T4" fmla="*/ 30 w 295"/>
              <a:gd name="T5" fmla="*/ 98 h 287"/>
              <a:gd name="T6" fmla="*/ 42 w 295"/>
              <a:gd name="T7" fmla="*/ 76 h 287"/>
              <a:gd name="T8" fmla="*/ 57 w 295"/>
              <a:gd name="T9" fmla="*/ 58 h 287"/>
              <a:gd name="T10" fmla="*/ 76 w 295"/>
              <a:gd name="T11" fmla="*/ 42 h 287"/>
              <a:gd name="T12" fmla="*/ 98 w 295"/>
              <a:gd name="T13" fmla="*/ 30 h 287"/>
              <a:gd name="T14" fmla="*/ 122 w 295"/>
              <a:gd name="T15" fmla="*/ 23 h 287"/>
              <a:gd name="T16" fmla="*/ 148 w 295"/>
              <a:gd name="T17" fmla="*/ 20 h 287"/>
              <a:gd name="T18" fmla="*/ 161 w 295"/>
              <a:gd name="T19" fmla="*/ 21 h 287"/>
              <a:gd name="T20" fmla="*/ 185 w 295"/>
              <a:gd name="T21" fmla="*/ 27 h 287"/>
              <a:gd name="T22" fmla="*/ 208 w 295"/>
              <a:gd name="T23" fmla="*/ 35 h 287"/>
              <a:gd name="T24" fmla="*/ 229 w 295"/>
              <a:gd name="T25" fmla="*/ 50 h 287"/>
              <a:gd name="T26" fmla="*/ 246 w 295"/>
              <a:gd name="T27" fmla="*/ 67 h 287"/>
              <a:gd name="T28" fmla="*/ 260 w 295"/>
              <a:gd name="T29" fmla="*/ 87 h 287"/>
              <a:gd name="T30" fmla="*/ 270 w 295"/>
              <a:gd name="T31" fmla="*/ 110 h 287"/>
              <a:gd name="T32" fmla="*/ 275 w 295"/>
              <a:gd name="T33" fmla="*/ 135 h 287"/>
              <a:gd name="T34" fmla="*/ 276 w 295"/>
              <a:gd name="T35" fmla="*/ 148 h 287"/>
              <a:gd name="T36" fmla="*/ 272 w 295"/>
              <a:gd name="T37" fmla="*/ 178 h 287"/>
              <a:gd name="T38" fmla="*/ 262 w 295"/>
              <a:gd name="T39" fmla="*/ 204 h 287"/>
              <a:gd name="T40" fmla="*/ 247 w 295"/>
              <a:gd name="T41" fmla="*/ 228 h 287"/>
              <a:gd name="T42" fmla="*/ 227 w 295"/>
              <a:gd name="T43" fmla="*/ 247 h 287"/>
              <a:gd name="T44" fmla="*/ 237 w 295"/>
              <a:gd name="T45" fmla="*/ 253 h 287"/>
              <a:gd name="T46" fmla="*/ 246 w 295"/>
              <a:gd name="T47" fmla="*/ 259 h 287"/>
              <a:gd name="T48" fmla="*/ 267 w 295"/>
              <a:gd name="T49" fmla="*/ 236 h 287"/>
              <a:gd name="T50" fmla="*/ 282 w 295"/>
              <a:gd name="T51" fmla="*/ 210 h 287"/>
              <a:gd name="T52" fmla="*/ 292 w 295"/>
              <a:gd name="T53" fmla="*/ 180 h 287"/>
              <a:gd name="T54" fmla="*/ 295 w 295"/>
              <a:gd name="T55" fmla="*/ 148 h 287"/>
              <a:gd name="T56" fmla="*/ 294 w 295"/>
              <a:gd name="T57" fmla="*/ 132 h 287"/>
              <a:gd name="T58" fmla="*/ 289 w 295"/>
              <a:gd name="T59" fmla="*/ 104 h 287"/>
              <a:gd name="T60" fmla="*/ 278 w 295"/>
              <a:gd name="T61" fmla="*/ 77 h 287"/>
              <a:gd name="T62" fmla="*/ 262 w 295"/>
              <a:gd name="T63" fmla="*/ 54 h 287"/>
              <a:gd name="T64" fmla="*/ 241 w 295"/>
              <a:gd name="T65" fmla="*/ 34 h 287"/>
              <a:gd name="T66" fmla="*/ 218 w 295"/>
              <a:gd name="T67" fmla="*/ 18 h 287"/>
              <a:gd name="T68" fmla="*/ 192 w 295"/>
              <a:gd name="T69" fmla="*/ 7 h 287"/>
              <a:gd name="T70" fmla="*/ 163 w 295"/>
              <a:gd name="T71" fmla="*/ 1 h 287"/>
              <a:gd name="T72" fmla="*/ 148 w 295"/>
              <a:gd name="T73" fmla="*/ 0 h 287"/>
              <a:gd name="T74" fmla="*/ 118 w 295"/>
              <a:gd name="T75" fmla="*/ 4 h 287"/>
              <a:gd name="T76" fmla="*/ 90 w 295"/>
              <a:gd name="T77" fmla="*/ 12 h 287"/>
              <a:gd name="T78" fmla="*/ 65 w 295"/>
              <a:gd name="T79" fmla="*/ 26 h 287"/>
              <a:gd name="T80" fmla="*/ 43 w 295"/>
              <a:gd name="T81" fmla="*/ 43 h 287"/>
              <a:gd name="T82" fmla="*/ 25 w 295"/>
              <a:gd name="T83" fmla="*/ 65 h 287"/>
              <a:gd name="T84" fmla="*/ 11 w 295"/>
              <a:gd name="T85" fmla="*/ 91 h 287"/>
              <a:gd name="T86" fmla="*/ 2 w 295"/>
              <a:gd name="T87" fmla="*/ 118 h 287"/>
              <a:gd name="T88" fmla="*/ 0 w 295"/>
              <a:gd name="T89" fmla="*/ 148 h 287"/>
              <a:gd name="T90" fmla="*/ 0 w 295"/>
              <a:gd name="T91" fmla="*/ 160 h 287"/>
              <a:gd name="T92" fmla="*/ 3 w 295"/>
              <a:gd name="T93" fmla="*/ 183 h 287"/>
              <a:gd name="T94" fmla="*/ 11 w 295"/>
              <a:gd name="T95" fmla="*/ 204 h 287"/>
              <a:gd name="T96" fmla="*/ 21 w 295"/>
              <a:gd name="T97" fmla="*/ 224 h 287"/>
              <a:gd name="T98" fmla="*/ 34 w 295"/>
              <a:gd name="T99" fmla="*/ 243 h 287"/>
              <a:gd name="T100" fmla="*/ 50 w 295"/>
              <a:gd name="T101" fmla="*/ 258 h 287"/>
              <a:gd name="T102" fmla="*/ 67 w 295"/>
              <a:gd name="T103" fmla="*/ 272 h 287"/>
              <a:gd name="T104" fmla="*/ 86 w 295"/>
              <a:gd name="T105" fmla="*/ 282 h 287"/>
              <a:gd name="T106" fmla="*/ 97 w 295"/>
              <a:gd name="T107" fmla="*/ 265 h 287"/>
              <a:gd name="T108" fmla="*/ 88 w 295"/>
              <a:gd name="T109" fmla="*/ 261 h 287"/>
              <a:gd name="T110" fmla="*/ 66 w 295"/>
              <a:gd name="T111" fmla="*/ 246 h 287"/>
              <a:gd name="T112" fmla="*/ 42 w 295"/>
              <a:gd name="T113" fmla="*/ 218 h 287"/>
              <a:gd name="T114" fmla="*/ 29 w 295"/>
              <a:gd name="T115" fmla="*/ 194 h 287"/>
              <a:gd name="T116" fmla="*/ 23 w 295"/>
              <a:gd name="T117" fmla="*/ 177 h 287"/>
              <a:gd name="T118" fmla="*/ 20 w 295"/>
              <a:gd name="T119" fmla="*/ 158 h 287"/>
              <a:gd name="T120" fmla="*/ 20 w 295"/>
              <a:gd name="T121" fmla="*/ 148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95" h="287">
                <a:moveTo>
                  <a:pt x="20" y="148"/>
                </a:moveTo>
                <a:lnTo>
                  <a:pt x="20" y="148"/>
                </a:lnTo>
                <a:lnTo>
                  <a:pt x="21" y="135"/>
                </a:lnTo>
                <a:lnTo>
                  <a:pt x="23" y="123"/>
                </a:lnTo>
                <a:lnTo>
                  <a:pt x="25" y="110"/>
                </a:lnTo>
                <a:lnTo>
                  <a:pt x="30" y="98"/>
                </a:lnTo>
                <a:lnTo>
                  <a:pt x="35" y="87"/>
                </a:lnTo>
                <a:lnTo>
                  <a:pt x="42" y="76"/>
                </a:lnTo>
                <a:lnTo>
                  <a:pt x="50" y="67"/>
                </a:lnTo>
                <a:lnTo>
                  <a:pt x="57" y="58"/>
                </a:lnTo>
                <a:lnTo>
                  <a:pt x="66" y="50"/>
                </a:lnTo>
                <a:lnTo>
                  <a:pt x="76" y="42"/>
                </a:lnTo>
                <a:lnTo>
                  <a:pt x="87" y="35"/>
                </a:lnTo>
                <a:lnTo>
                  <a:pt x="98" y="30"/>
                </a:lnTo>
                <a:lnTo>
                  <a:pt x="110" y="27"/>
                </a:lnTo>
                <a:lnTo>
                  <a:pt x="122" y="23"/>
                </a:lnTo>
                <a:lnTo>
                  <a:pt x="135" y="21"/>
                </a:lnTo>
                <a:lnTo>
                  <a:pt x="148" y="20"/>
                </a:lnTo>
                <a:lnTo>
                  <a:pt x="148" y="20"/>
                </a:lnTo>
                <a:lnTo>
                  <a:pt x="161" y="21"/>
                </a:lnTo>
                <a:lnTo>
                  <a:pt x="173" y="23"/>
                </a:lnTo>
                <a:lnTo>
                  <a:pt x="185" y="27"/>
                </a:lnTo>
                <a:lnTo>
                  <a:pt x="197" y="30"/>
                </a:lnTo>
                <a:lnTo>
                  <a:pt x="208" y="35"/>
                </a:lnTo>
                <a:lnTo>
                  <a:pt x="219" y="42"/>
                </a:lnTo>
                <a:lnTo>
                  <a:pt x="229" y="50"/>
                </a:lnTo>
                <a:lnTo>
                  <a:pt x="238" y="58"/>
                </a:lnTo>
                <a:lnTo>
                  <a:pt x="246" y="67"/>
                </a:lnTo>
                <a:lnTo>
                  <a:pt x="254" y="76"/>
                </a:lnTo>
                <a:lnTo>
                  <a:pt x="260" y="87"/>
                </a:lnTo>
                <a:lnTo>
                  <a:pt x="266" y="98"/>
                </a:lnTo>
                <a:lnTo>
                  <a:pt x="270" y="110"/>
                </a:lnTo>
                <a:lnTo>
                  <a:pt x="272" y="123"/>
                </a:lnTo>
                <a:lnTo>
                  <a:pt x="275" y="135"/>
                </a:lnTo>
                <a:lnTo>
                  <a:pt x="276" y="148"/>
                </a:lnTo>
                <a:lnTo>
                  <a:pt x="276" y="148"/>
                </a:lnTo>
                <a:lnTo>
                  <a:pt x="275" y="163"/>
                </a:lnTo>
                <a:lnTo>
                  <a:pt x="272" y="178"/>
                </a:lnTo>
                <a:lnTo>
                  <a:pt x="268" y="191"/>
                </a:lnTo>
                <a:lnTo>
                  <a:pt x="262" y="204"/>
                </a:lnTo>
                <a:lnTo>
                  <a:pt x="256" y="216"/>
                </a:lnTo>
                <a:lnTo>
                  <a:pt x="247" y="228"/>
                </a:lnTo>
                <a:lnTo>
                  <a:pt x="238" y="238"/>
                </a:lnTo>
                <a:lnTo>
                  <a:pt x="227" y="247"/>
                </a:lnTo>
                <a:lnTo>
                  <a:pt x="227" y="247"/>
                </a:lnTo>
                <a:lnTo>
                  <a:pt x="237" y="253"/>
                </a:lnTo>
                <a:lnTo>
                  <a:pt x="246" y="259"/>
                </a:lnTo>
                <a:lnTo>
                  <a:pt x="246" y="259"/>
                </a:lnTo>
                <a:lnTo>
                  <a:pt x="257" y="248"/>
                </a:lnTo>
                <a:lnTo>
                  <a:pt x="267" y="236"/>
                </a:lnTo>
                <a:lnTo>
                  <a:pt x="275" y="224"/>
                </a:lnTo>
                <a:lnTo>
                  <a:pt x="282" y="210"/>
                </a:lnTo>
                <a:lnTo>
                  <a:pt x="288" y="195"/>
                </a:lnTo>
                <a:lnTo>
                  <a:pt x="292" y="180"/>
                </a:lnTo>
                <a:lnTo>
                  <a:pt x="294" y="164"/>
                </a:lnTo>
                <a:lnTo>
                  <a:pt x="295" y="148"/>
                </a:lnTo>
                <a:lnTo>
                  <a:pt x="295" y="148"/>
                </a:lnTo>
                <a:lnTo>
                  <a:pt x="294" y="132"/>
                </a:lnTo>
                <a:lnTo>
                  <a:pt x="292" y="118"/>
                </a:lnTo>
                <a:lnTo>
                  <a:pt x="289" y="104"/>
                </a:lnTo>
                <a:lnTo>
                  <a:pt x="284" y="91"/>
                </a:lnTo>
                <a:lnTo>
                  <a:pt x="278" y="77"/>
                </a:lnTo>
                <a:lnTo>
                  <a:pt x="270" y="65"/>
                </a:lnTo>
                <a:lnTo>
                  <a:pt x="262" y="54"/>
                </a:lnTo>
                <a:lnTo>
                  <a:pt x="253" y="43"/>
                </a:lnTo>
                <a:lnTo>
                  <a:pt x="241" y="34"/>
                </a:lnTo>
                <a:lnTo>
                  <a:pt x="230" y="26"/>
                </a:lnTo>
                <a:lnTo>
                  <a:pt x="218" y="18"/>
                </a:lnTo>
                <a:lnTo>
                  <a:pt x="205" y="12"/>
                </a:lnTo>
                <a:lnTo>
                  <a:pt x="192" y="7"/>
                </a:lnTo>
                <a:lnTo>
                  <a:pt x="178" y="4"/>
                </a:lnTo>
                <a:lnTo>
                  <a:pt x="163" y="1"/>
                </a:lnTo>
                <a:lnTo>
                  <a:pt x="148" y="0"/>
                </a:lnTo>
                <a:lnTo>
                  <a:pt x="148" y="0"/>
                </a:lnTo>
                <a:lnTo>
                  <a:pt x="132" y="1"/>
                </a:lnTo>
                <a:lnTo>
                  <a:pt x="118" y="4"/>
                </a:lnTo>
                <a:lnTo>
                  <a:pt x="104" y="7"/>
                </a:lnTo>
                <a:lnTo>
                  <a:pt x="90" y="12"/>
                </a:lnTo>
                <a:lnTo>
                  <a:pt x="77" y="18"/>
                </a:lnTo>
                <a:lnTo>
                  <a:pt x="65" y="26"/>
                </a:lnTo>
                <a:lnTo>
                  <a:pt x="54" y="34"/>
                </a:lnTo>
                <a:lnTo>
                  <a:pt x="43" y="43"/>
                </a:lnTo>
                <a:lnTo>
                  <a:pt x="33" y="54"/>
                </a:lnTo>
                <a:lnTo>
                  <a:pt x="25" y="65"/>
                </a:lnTo>
                <a:lnTo>
                  <a:pt x="18" y="77"/>
                </a:lnTo>
                <a:lnTo>
                  <a:pt x="11" y="91"/>
                </a:lnTo>
                <a:lnTo>
                  <a:pt x="7" y="104"/>
                </a:lnTo>
                <a:lnTo>
                  <a:pt x="2" y="118"/>
                </a:lnTo>
                <a:lnTo>
                  <a:pt x="0" y="132"/>
                </a:lnTo>
                <a:lnTo>
                  <a:pt x="0" y="148"/>
                </a:lnTo>
                <a:lnTo>
                  <a:pt x="0" y="148"/>
                </a:lnTo>
                <a:lnTo>
                  <a:pt x="0" y="160"/>
                </a:lnTo>
                <a:lnTo>
                  <a:pt x="1" y="171"/>
                </a:lnTo>
                <a:lnTo>
                  <a:pt x="3" y="183"/>
                </a:lnTo>
                <a:lnTo>
                  <a:pt x="7" y="194"/>
                </a:lnTo>
                <a:lnTo>
                  <a:pt x="11" y="204"/>
                </a:lnTo>
                <a:lnTo>
                  <a:pt x="16" y="215"/>
                </a:lnTo>
                <a:lnTo>
                  <a:pt x="21" y="224"/>
                </a:lnTo>
                <a:lnTo>
                  <a:pt x="27" y="234"/>
                </a:lnTo>
                <a:lnTo>
                  <a:pt x="34" y="243"/>
                </a:lnTo>
                <a:lnTo>
                  <a:pt x="41" y="250"/>
                </a:lnTo>
                <a:lnTo>
                  <a:pt x="50" y="258"/>
                </a:lnTo>
                <a:lnTo>
                  <a:pt x="57" y="266"/>
                </a:lnTo>
                <a:lnTo>
                  <a:pt x="67" y="272"/>
                </a:lnTo>
                <a:lnTo>
                  <a:pt x="76" y="278"/>
                </a:lnTo>
                <a:lnTo>
                  <a:pt x="86" y="282"/>
                </a:lnTo>
                <a:lnTo>
                  <a:pt x="97" y="287"/>
                </a:lnTo>
                <a:lnTo>
                  <a:pt x="97" y="265"/>
                </a:lnTo>
                <a:lnTo>
                  <a:pt x="97" y="265"/>
                </a:lnTo>
                <a:lnTo>
                  <a:pt x="88" y="261"/>
                </a:lnTo>
                <a:lnTo>
                  <a:pt x="81" y="257"/>
                </a:lnTo>
                <a:lnTo>
                  <a:pt x="66" y="246"/>
                </a:lnTo>
                <a:lnTo>
                  <a:pt x="53" y="233"/>
                </a:lnTo>
                <a:lnTo>
                  <a:pt x="42" y="218"/>
                </a:lnTo>
                <a:lnTo>
                  <a:pt x="32" y="203"/>
                </a:lnTo>
                <a:lnTo>
                  <a:pt x="29" y="194"/>
                </a:lnTo>
                <a:lnTo>
                  <a:pt x="25" y="185"/>
                </a:lnTo>
                <a:lnTo>
                  <a:pt x="23" y="177"/>
                </a:lnTo>
                <a:lnTo>
                  <a:pt x="21" y="168"/>
                </a:lnTo>
                <a:lnTo>
                  <a:pt x="20" y="158"/>
                </a:lnTo>
                <a:lnTo>
                  <a:pt x="20" y="148"/>
                </a:lnTo>
                <a:lnTo>
                  <a:pt x="20" y="14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14" name="Freeform 12">
            <a:extLst>
              <a:ext uri="{FF2B5EF4-FFF2-40B4-BE49-F238E27FC236}">
                <a16:creationId xmlns:a16="http://schemas.microsoft.com/office/drawing/2014/main" id="{00000000-0008-0000-0400-00000E000000}"/>
              </a:ext>
            </a:extLst>
          </xdr:cNvPr>
          <xdr:cNvSpPr>
            <a:spLocks/>
          </xdr:cNvSpPr>
        </xdr:nvSpPr>
        <xdr:spPr bwMode="auto">
          <a:xfrm>
            <a:off x="514350" y="2546351"/>
            <a:ext cx="495300" cy="695325"/>
          </a:xfrm>
          <a:custGeom>
            <a:avLst/>
            <a:gdLst>
              <a:gd name="T0" fmla="*/ 312 w 312"/>
              <a:gd name="T1" fmla="*/ 212 h 438"/>
              <a:gd name="T2" fmla="*/ 304 w 312"/>
              <a:gd name="T3" fmla="*/ 197 h 438"/>
              <a:gd name="T4" fmla="*/ 289 w 312"/>
              <a:gd name="T5" fmla="*/ 188 h 438"/>
              <a:gd name="T6" fmla="*/ 276 w 312"/>
              <a:gd name="T7" fmla="*/ 189 h 438"/>
              <a:gd name="T8" fmla="*/ 260 w 312"/>
              <a:gd name="T9" fmla="*/ 200 h 438"/>
              <a:gd name="T10" fmla="*/ 259 w 312"/>
              <a:gd name="T11" fmla="*/ 184 h 438"/>
              <a:gd name="T12" fmla="*/ 250 w 312"/>
              <a:gd name="T13" fmla="*/ 166 h 438"/>
              <a:gd name="T14" fmla="*/ 234 w 312"/>
              <a:gd name="T15" fmla="*/ 158 h 438"/>
              <a:gd name="T16" fmla="*/ 219 w 312"/>
              <a:gd name="T17" fmla="*/ 158 h 438"/>
              <a:gd name="T18" fmla="*/ 200 w 312"/>
              <a:gd name="T19" fmla="*/ 174 h 438"/>
              <a:gd name="T20" fmla="*/ 198 w 312"/>
              <a:gd name="T21" fmla="*/ 157 h 438"/>
              <a:gd name="T22" fmla="*/ 190 w 312"/>
              <a:gd name="T23" fmla="*/ 140 h 438"/>
              <a:gd name="T24" fmla="*/ 173 w 312"/>
              <a:gd name="T25" fmla="*/ 131 h 438"/>
              <a:gd name="T26" fmla="*/ 161 w 312"/>
              <a:gd name="T27" fmla="*/ 130 h 438"/>
              <a:gd name="T28" fmla="*/ 148 w 312"/>
              <a:gd name="T29" fmla="*/ 135 h 438"/>
              <a:gd name="T30" fmla="*/ 138 w 312"/>
              <a:gd name="T31" fmla="*/ 146 h 438"/>
              <a:gd name="T32" fmla="*/ 136 w 312"/>
              <a:gd name="T33" fmla="*/ 36 h 438"/>
              <a:gd name="T34" fmla="*/ 130 w 312"/>
              <a:gd name="T35" fmla="*/ 16 h 438"/>
              <a:gd name="T36" fmla="*/ 117 w 312"/>
              <a:gd name="T37" fmla="*/ 3 h 438"/>
              <a:gd name="T38" fmla="*/ 105 w 312"/>
              <a:gd name="T39" fmla="*/ 0 h 438"/>
              <a:gd name="T40" fmla="*/ 87 w 312"/>
              <a:gd name="T41" fmla="*/ 6 h 438"/>
              <a:gd name="T42" fmla="*/ 76 w 312"/>
              <a:gd name="T43" fmla="*/ 23 h 438"/>
              <a:gd name="T44" fmla="*/ 74 w 312"/>
              <a:gd name="T45" fmla="*/ 237 h 438"/>
              <a:gd name="T46" fmla="*/ 63 w 312"/>
              <a:gd name="T47" fmla="*/ 205 h 438"/>
              <a:gd name="T48" fmla="*/ 46 w 312"/>
              <a:gd name="T49" fmla="*/ 178 h 438"/>
              <a:gd name="T50" fmla="*/ 27 w 312"/>
              <a:gd name="T51" fmla="*/ 164 h 438"/>
              <a:gd name="T52" fmla="*/ 13 w 312"/>
              <a:gd name="T53" fmla="*/ 163 h 438"/>
              <a:gd name="T54" fmla="*/ 3 w 312"/>
              <a:gd name="T55" fmla="*/ 169 h 438"/>
              <a:gd name="T56" fmla="*/ 0 w 312"/>
              <a:gd name="T57" fmla="*/ 182 h 438"/>
              <a:gd name="T58" fmla="*/ 7 w 312"/>
              <a:gd name="T59" fmla="*/ 217 h 438"/>
              <a:gd name="T60" fmla="*/ 27 w 312"/>
              <a:gd name="T61" fmla="*/ 290 h 438"/>
              <a:gd name="T62" fmla="*/ 38 w 312"/>
              <a:gd name="T63" fmla="*/ 328 h 438"/>
              <a:gd name="T64" fmla="*/ 57 w 312"/>
              <a:gd name="T65" fmla="*/ 368 h 438"/>
              <a:gd name="T66" fmla="*/ 75 w 312"/>
              <a:gd name="T67" fmla="*/ 392 h 438"/>
              <a:gd name="T68" fmla="*/ 116 w 312"/>
              <a:gd name="T69" fmla="*/ 424 h 438"/>
              <a:gd name="T70" fmla="*/ 164 w 312"/>
              <a:gd name="T71" fmla="*/ 437 h 438"/>
              <a:gd name="T72" fmla="*/ 193 w 312"/>
              <a:gd name="T73" fmla="*/ 438 h 438"/>
              <a:gd name="T74" fmla="*/ 226 w 312"/>
              <a:gd name="T75" fmla="*/ 432 h 438"/>
              <a:gd name="T76" fmla="*/ 259 w 312"/>
              <a:gd name="T77" fmla="*/ 416 h 438"/>
              <a:gd name="T78" fmla="*/ 287 w 312"/>
              <a:gd name="T79" fmla="*/ 391 h 438"/>
              <a:gd name="T80" fmla="*/ 305 w 312"/>
              <a:gd name="T81" fmla="*/ 353 h 438"/>
              <a:gd name="T82" fmla="*/ 312 w 312"/>
              <a:gd name="T83" fmla="*/ 303 h 438"/>
              <a:gd name="T84" fmla="*/ 312 w 312"/>
              <a:gd name="T85" fmla="*/ 301 h 4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12" h="438">
                <a:moveTo>
                  <a:pt x="312" y="219"/>
                </a:moveTo>
                <a:lnTo>
                  <a:pt x="312" y="219"/>
                </a:lnTo>
                <a:lnTo>
                  <a:pt x="312" y="212"/>
                </a:lnTo>
                <a:lnTo>
                  <a:pt x="310" y="207"/>
                </a:lnTo>
                <a:lnTo>
                  <a:pt x="308" y="201"/>
                </a:lnTo>
                <a:lnTo>
                  <a:pt x="304" y="197"/>
                </a:lnTo>
                <a:lnTo>
                  <a:pt x="300" y="194"/>
                </a:lnTo>
                <a:lnTo>
                  <a:pt x="295" y="190"/>
                </a:lnTo>
                <a:lnTo>
                  <a:pt x="289" y="188"/>
                </a:lnTo>
                <a:lnTo>
                  <a:pt x="283" y="188"/>
                </a:lnTo>
                <a:lnTo>
                  <a:pt x="283" y="188"/>
                </a:lnTo>
                <a:lnTo>
                  <a:pt x="276" y="189"/>
                </a:lnTo>
                <a:lnTo>
                  <a:pt x="270" y="191"/>
                </a:lnTo>
                <a:lnTo>
                  <a:pt x="265" y="196"/>
                </a:lnTo>
                <a:lnTo>
                  <a:pt x="260" y="200"/>
                </a:lnTo>
                <a:lnTo>
                  <a:pt x="260" y="190"/>
                </a:lnTo>
                <a:lnTo>
                  <a:pt x="260" y="190"/>
                </a:lnTo>
                <a:lnTo>
                  <a:pt x="259" y="184"/>
                </a:lnTo>
                <a:lnTo>
                  <a:pt x="257" y="177"/>
                </a:lnTo>
                <a:lnTo>
                  <a:pt x="255" y="172"/>
                </a:lnTo>
                <a:lnTo>
                  <a:pt x="250" y="166"/>
                </a:lnTo>
                <a:lnTo>
                  <a:pt x="246" y="163"/>
                </a:lnTo>
                <a:lnTo>
                  <a:pt x="240" y="159"/>
                </a:lnTo>
                <a:lnTo>
                  <a:pt x="234" y="158"/>
                </a:lnTo>
                <a:lnTo>
                  <a:pt x="227" y="157"/>
                </a:lnTo>
                <a:lnTo>
                  <a:pt x="227" y="157"/>
                </a:lnTo>
                <a:lnTo>
                  <a:pt x="219" y="158"/>
                </a:lnTo>
                <a:lnTo>
                  <a:pt x="212" y="162"/>
                </a:lnTo>
                <a:lnTo>
                  <a:pt x="205" y="167"/>
                </a:lnTo>
                <a:lnTo>
                  <a:pt x="200" y="174"/>
                </a:lnTo>
                <a:lnTo>
                  <a:pt x="200" y="164"/>
                </a:lnTo>
                <a:lnTo>
                  <a:pt x="200" y="164"/>
                </a:lnTo>
                <a:lnTo>
                  <a:pt x="198" y="157"/>
                </a:lnTo>
                <a:lnTo>
                  <a:pt x="197" y="151"/>
                </a:lnTo>
                <a:lnTo>
                  <a:pt x="194" y="144"/>
                </a:lnTo>
                <a:lnTo>
                  <a:pt x="190" y="140"/>
                </a:lnTo>
                <a:lnTo>
                  <a:pt x="185" y="135"/>
                </a:lnTo>
                <a:lnTo>
                  <a:pt x="180" y="132"/>
                </a:lnTo>
                <a:lnTo>
                  <a:pt x="173" y="131"/>
                </a:lnTo>
                <a:lnTo>
                  <a:pt x="167" y="130"/>
                </a:lnTo>
                <a:lnTo>
                  <a:pt x="167" y="130"/>
                </a:lnTo>
                <a:lnTo>
                  <a:pt x="161" y="130"/>
                </a:lnTo>
                <a:lnTo>
                  <a:pt x="157" y="131"/>
                </a:lnTo>
                <a:lnTo>
                  <a:pt x="152" y="133"/>
                </a:lnTo>
                <a:lnTo>
                  <a:pt x="148" y="135"/>
                </a:lnTo>
                <a:lnTo>
                  <a:pt x="143" y="139"/>
                </a:lnTo>
                <a:lnTo>
                  <a:pt x="140" y="142"/>
                </a:lnTo>
                <a:lnTo>
                  <a:pt x="138" y="146"/>
                </a:lnTo>
                <a:lnTo>
                  <a:pt x="136" y="151"/>
                </a:lnTo>
                <a:lnTo>
                  <a:pt x="136" y="36"/>
                </a:lnTo>
                <a:lnTo>
                  <a:pt x="136" y="36"/>
                </a:lnTo>
                <a:lnTo>
                  <a:pt x="135" y="29"/>
                </a:lnTo>
                <a:lnTo>
                  <a:pt x="133" y="23"/>
                </a:lnTo>
                <a:lnTo>
                  <a:pt x="130" y="16"/>
                </a:lnTo>
                <a:lnTo>
                  <a:pt x="127" y="11"/>
                </a:lnTo>
                <a:lnTo>
                  <a:pt x="122" y="6"/>
                </a:lnTo>
                <a:lnTo>
                  <a:pt x="117" y="3"/>
                </a:lnTo>
                <a:lnTo>
                  <a:pt x="111" y="1"/>
                </a:lnTo>
                <a:lnTo>
                  <a:pt x="105" y="0"/>
                </a:lnTo>
                <a:lnTo>
                  <a:pt x="105" y="0"/>
                </a:lnTo>
                <a:lnTo>
                  <a:pt x="98" y="1"/>
                </a:lnTo>
                <a:lnTo>
                  <a:pt x="93" y="3"/>
                </a:lnTo>
                <a:lnTo>
                  <a:pt x="87" y="6"/>
                </a:lnTo>
                <a:lnTo>
                  <a:pt x="83" y="11"/>
                </a:lnTo>
                <a:lnTo>
                  <a:pt x="79" y="16"/>
                </a:lnTo>
                <a:lnTo>
                  <a:pt x="76" y="23"/>
                </a:lnTo>
                <a:lnTo>
                  <a:pt x="75" y="29"/>
                </a:lnTo>
                <a:lnTo>
                  <a:pt x="74" y="36"/>
                </a:lnTo>
                <a:lnTo>
                  <a:pt x="74" y="237"/>
                </a:lnTo>
                <a:lnTo>
                  <a:pt x="74" y="237"/>
                </a:lnTo>
                <a:lnTo>
                  <a:pt x="63" y="205"/>
                </a:lnTo>
                <a:lnTo>
                  <a:pt x="63" y="205"/>
                </a:lnTo>
                <a:lnTo>
                  <a:pt x="58" y="195"/>
                </a:lnTo>
                <a:lnTo>
                  <a:pt x="53" y="186"/>
                </a:lnTo>
                <a:lnTo>
                  <a:pt x="46" y="178"/>
                </a:lnTo>
                <a:lnTo>
                  <a:pt x="41" y="172"/>
                </a:lnTo>
                <a:lnTo>
                  <a:pt x="33" y="167"/>
                </a:lnTo>
                <a:lnTo>
                  <a:pt x="27" y="164"/>
                </a:lnTo>
                <a:lnTo>
                  <a:pt x="20" y="163"/>
                </a:lnTo>
                <a:lnTo>
                  <a:pt x="13" y="163"/>
                </a:lnTo>
                <a:lnTo>
                  <a:pt x="13" y="163"/>
                </a:lnTo>
                <a:lnTo>
                  <a:pt x="9" y="164"/>
                </a:lnTo>
                <a:lnTo>
                  <a:pt x="6" y="166"/>
                </a:lnTo>
                <a:lnTo>
                  <a:pt x="3" y="169"/>
                </a:lnTo>
                <a:lnTo>
                  <a:pt x="1" y="173"/>
                </a:lnTo>
                <a:lnTo>
                  <a:pt x="0" y="177"/>
                </a:lnTo>
                <a:lnTo>
                  <a:pt x="0" y="182"/>
                </a:lnTo>
                <a:lnTo>
                  <a:pt x="1" y="193"/>
                </a:lnTo>
                <a:lnTo>
                  <a:pt x="3" y="204"/>
                </a:lnTo>
                <a:lnTo>
                  <a:pt x="7" y="217"/>
                </a:lnTo>
                <a:lnTo>
                  <a:pt x="13" y="241"/>
                </a:lnTo>
                <a:lnTo>
                  <a:pt x="13" y="241"/>
                </a:lnTo>
                <a:lnTo>
                  <a:pt x="27" y="290"/>
                </a:lnTo>
                <a:lnTo>
                  <a:pt x="33" y="313"/>
                </a:lnTo>
                <a:lnTo>
                  <a:pt x="38" y="328"/>
                </a:lnTo>
                <a:lnTo>
                  <a:pt x="38" y="328"/>
                </a:lnTo>
                <a:lnTo>
                  <a:pt x="44" y="342"/>
                </a:lnTo>
                <a:lnTo>
                  <a:pt x="51" y="356"/>
                </a:lnTo>
                <a:lnTo>
                  <a:pt x="57" y="368"/>
                </a:lnTo>
                <a:lnTo>
                  <a:pt x="64" y="378"/>
                </a:lnTo>
                <a:lnTo>
                  <a:pt x="64" y="378"/>
                </a:lnTo>
                <a:lnTo>
                  <a:pt x="75" y="392"/>
                </a:lnTo>
                <a:lnTo>
                  <a:pt x="87" y="405"/>
                </a:lnTo>
                <a:lnTo>
                  <a:pt x="101" y="415"/>
                </a:lnTo>
                <a:lnTo>
                  <a:pt x="116" y="424"/>
                </a:lnTo>
                <a:lnTo>
                  <a:pt x="131" y="431"/>
                </a:lnTo>
                <a:lnTo>
                  <a:pt x="148" y="435"/>
                </a:lnTo>
                <a:lnTo>
                  <a:pt x="164" y="437"/>
                </a:lnTo>
                <a:lnTo>
                  <a:pt x="182" y="438"/>
                </a:lnTo>
                <a:lnTo>
                  <a:pt x="182" y="438"/>
                </a:lnTo>
                <a:lnTo>
                  <a:pt x="193" y="438"/>
                </a:lnTo>
                <a:lnTo>
                  <a:pt x="204" y="437"/>
                </a:lnTo>
                <a:lnTo>
                  <a:pt x="215" y="435"/>
                </a:lnTo>
                <a:lnTo>
                  <a:pt x="226" y="432"/>
                </a:lnTo>
                <a:lnTo>
                  <a:pt x="237" y="427"/>
                </a:lnTo>
                <a:lnTo>
                  <a:pt x="248" y="422"/>
                </a:lnTo>
                <a:lnTo>
                  <a:pt x="259" y="416"/>
                </a:lnTo>
                <a:lnTo>
                  <a:pt x="269" y="409"/>
                </a:lnTo>
                <a:lnTo>
                  <a:pt x="278" y="400"/>
                </a:lnTo>
                <a:lnTo>
                  <a:pt x="287" y="391"/>
                </a:lnTo>
                <a:lnTo>
                  <a:pt x="293" y="380"/>
                </a:lnTo>
                <a:lnTo>
                  <a:pt x="300" y="367"/>
                </a:lnTo>
                <a:lnTo>
                  <a:pt x="305" y="353"/>
                </a:lnTo>
                <a:lnTo>
                  <a:pt x="309" y="338"/>
                </a:lnTo>
                <a:lnTo>
                  <a:pt x="311" y="322"/>
                </a:lnTo>
                <a:lnTo>
                  <a:pt x="312" y="303"/>
                </a:lnTo>
                <a:lnTo>
                  <a:pt x="312" y="303"/>
                </a:lnTo>
                <a:lnTo>
                  <a:pt x="312" y="303"/>
                </a:lnTo>
                <a:lnTo>
                  <a:pt x="312" y="301"/>
                </a:lnTo>
                <a:lnTo>
                  <a:pt x="312" y="2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editAs="oneCell">
    <xdr:from>
      <xdr:col>1</xdr:col>
      <xdr:colOff>0</xdr:colOff>
      <xdr:row>0</xdr:row>
      <xdr:rowOff>143095</xdr:rowOff>
    </xdr:from>
    <xdr:to>
      <xdr:col>1</xdr:col>
      <xdr:colOff>2023254</xdr:colOff>
      <xdr:row>0</xdr:row>
      <xdr:rowOff>460595</xdr:rowOff>
    </xdr:to>
    <xdr:pic>
      <xdr:nvPicPr>
        <xdr:cNvPr id="16" name="Image 2">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a:stretch>
          <a:fillRect/>
        </a:stretch>
      </xdr:blipFill>
      <xdr:spPr>
        <a:xfrm>
          <a:off x="277254" y="143095"/>
          <a:ext cx="2023254" cy="31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529544</xdr:colOff>
      <xdr:row>0</xdr:row>
      <xdr:rowOff>108857</xdr:rowOff>
    </xdr:from>
    <xdr:to>
      <xdr:col>8</xdr:col>
      <xdr:colOff>803864</xdr:colOff>
      <xdr:row>0</xdr:row>
      <xdr:rowOff>492905</xdr:rowOff>
    </xdr:to>
    <xdr:grpSp>
      <xdr:nvGrpSpPr>
        <xdr:cNvPr id="5" name="Group 31">
          <a:hlinkClick xmlns:r="http://schemas.openxmlformats.org/officeDocument/2006/relationships" r:id="rId1"/>
          <a:extLst>
            <a:ext uri="{FF2B5EF4-FFF2-40B4-BE49-F238E27FC236}">
              <a16:creationId xmlns:a16="http://schemas.microsoft.com/office/drawing/2014/main" id="{00000000-0008-0000-0500-000005000000}"/>
            </a:ext>
          </a:extLst>
        </xdr:cNvPr>
        <xdr:cNvGrpSpPr/>
      </xdr:nvGrpSpPr>
      <xdr:grpSpPr>
        <a:xfrm>
          <a:off x="14169344" y="108857"/>
          <a:ext cx="274320" cy="384048"/>
          <a:chOff x="446088" y="2332038"/>
          <a:chExt cx="563562" cy="909638"/>
        </a:xfrm>
        <a:solidFill>
          <a:schemeClr val="bg1"/>
        </a:solidFill>
      </xdr:grpSpPr>
      <xdr:sp macro="" textlink="">
        <xdr:nvSpPr>
          <xdr:cNvPr id="10" name="Freeform 10">
            <a:extLst>
              <a:ext uri="{FF2B5EF4-FFF2-40B4-BE49-F238E27FC236}">
                <a16:creationId xmlns:a16="http://schemas.microsoft.com/office/drawing/2014/main" id="{00000000-0008-0000-0500-00000A000000}"/>
              </a:ext>
            </a:extLst>
          </xdr:cNvPr>
          <xdr:cNvSpPr>
            <a:spLocks/>
          </xdr:cNvSpPr>
        </xdr:nvSpPr>
        <xdr:spPr bwMode="auto">
          <a:xfrm>
            <a:off x="561975" y="2447926"/>
            <a:ext cx="238125" cy="206375"/>
          </a:xfrm>
          <a:custGeom>
            <a:avLst/>
            <a:gdLst>
              <a:gd name="T0" fmla="*/ 24 w 150"/>
              <a:gd name="T1" fmla="*/ 95 h 130"/>
              <a:gd name="T2" fmla="*/ 21 w 150"/>
              <a:gd name="T3" fmla="*/ 75 h 130"/>
              <a:gd name="T4" fmla="*/ 22 w 150"/>
              <a:gd name="T5" fmla="*/ 64 h 130"/>
              <a:gd name="T6" fmla="*/ 30 w 150"/>
              <a:gd name="T7" fmla="*/ 45 h 130"/>
              <a:gd name="T8" fmla="*/ 44 w 150"/>
              <a:gd name="T9" fmla="*/ 30 h 130"/>
              <a:gd name="T10" fmla="*/ 64 w 150"/>
              <a:gd name="T11" fmla="*/ 22 h 130"/>
              <a:gd name="T12" fmla="*/ 75 w 150"/>
              <a:gd name="T13" fmla="*/ 21 h 130"/>
              <a:gd name="T14" fmla="*/ 96 w 150"/>
              <a:gd name="T15" fmla="*/ 25 h 130"/>
              <a:gd name="T16" fmla="*/ 113 w 150"/>
              <a:gd name="T17" fmla="*/ 36 h 130"/>
              <a:gd name="T18" fmla="*/ 125 w 150"/>
              <a:gd name="T19" fmla="*/ 54 h 130"/>
              <a:gd name="T20" fmla="*/ 129 w 150"/>
              <a:gd name="T21" fmla="*/ 75 h 130"/>
              <a:gd name="T22" fmla="*/ 129 w 150"/>
              <a:gd name="T23" fmla="*/ 85 h 130"/>
              <a:gd name="T24" fmla="*/ 125 w 150"/>
              <a:gd name="T25" fmla="*/ 95 h 130"/>
              <a:gd name="T26" fmla="*/ 125 w 150"/>
              <a:gd name="T27" fmla="*/ 130 h 130"/>
              <a:gd name="T28" fmla="*/ 131 w 150"/>
              <a:gd name="T29" fmla="*/ 124 h 130"/>
              <a:gd name="T30" fmla="*/ 140 w 150"/>
              <a:gd name="T31" fmla="*/ 112 h 130"/>
              <a:gd name="T32" fmla="*/ 145 w 150"/>
              <a:gd name="T33" fmla="*/ 98 h 130"/>
              <a:gd name="T34" fmla="*/ 149 w 150"/>
              <a:gd name="T35" fmla="*/ 83 h 130"/>
              <a:gd name="T36" fmla="*/ 150 w 150"/>
              <a:gd name="T37" fmla="*/ 75 h 130"/>
              <a:gd name="T38" fmla="*/ 148 w 150"/>
              <a:gd name="T39" fmla="*/ 61 h 130"/>
              <a:gd name="T40" fmla="*/ 143 w 150"/>
              <a:gd name="T41" fmla="*/ 46 h 130"/>
              <a:gd name="T42" fmla="*/ 137 w 150"/>
              <a:gd name="T43" fmla="*/ 33 h 130"/>
              <a:gd name="T44" fmla="*/ 128 w 150"/>
              <a:gd name="T45" fmla="*/ 22 h 130"/>
              <a:gd name="T46" fmla="*/ 117 w 150"/>
              <a:gd name="T47" fmla="*/ 13 h 130"/>
              <a:gd name="T48" fmla="*/ 103 w 150"/>
              <a:gd name="T49" fmla="*/ 7 h 130"/>
              <a:gd name="T50" fmla="*/ 90 w 150"/>
              <a:gd name="T51" fmla="*/ 2 h 130"/>
              <a:gd name="T52" fmla="*/ 75 w 150"/>
              <a:gd name="T53" fmla="*/ 0 h 130"/>
              <a:gd name="T54" fmla="*/ 67 w 150"/>
              <a:gd name="T55" fmla="*/ 1 h 130"/>
              <a:gd name="T56" fmla="*/ 53 w 150"/>
              <a:gd name="T57" fmla="*/ 3 h 130"/>
              <a:gd name="T58" fmla="*/ 40 w 150"/>
              <a:gd name="T59" fmla="*/ 10 h 130"/>
              <a:gd name="T60" fmla="*/ 27 w 150"/>
              <a:gd name="T61" fmla="*/ 18 h 130"/>
              <a:gd name="T62" fmla="*/ 17 w 150"/>
              <a:gd name="T63" fmla="*/ 27 h 130"/>
              <a:gd name="T64" fmla="*/ 9 w 150"/>
              <a:gd name="T65" fmla="*/ 40 h 130"/>
              <a:gd name="T66" fmla="*/ 3 w 150"/>
              <a:gd name="T67" fmla="*/ 53 h 130"/>
              <a:gd name="T68" fmla="*/ 0 w 150"/>
              <a:gd name="T69" fmla="*/ 67 h 130"/>
              <a:gd name="T70" fmla="*/ 0 w 150"/>
              <a:gd name="T71" fmla="*/ 75 h 130"/>
              <a:gd name="T72" fmla="*/ 2 w 150"/>
              <a:gd name="T73" fmla="*/ 90 h 130"/>
              <a:gd name="T74" fmla="*/ 6 w 150"/>
              <a:gd name="T75" fmla="*/ 106 h 130"/>
              <a:gd name="T76" fmla="*/ 14 w 150"/>
              <a:gd name="T77" fmla="*/ 119 h 130"/>
              <a:gd name="T78" fmla="*/ 24 w 150"/>
              <a:gd name="T79" fmla="*/ 130 h 130"/>
              <a:gd name="T80" fmla="*/ 24 w 150"/>
              <a:gd name="T81" fmla="*/ 98 h 130"/>
              <a:gd name="T82" fmla="*/ 24 w 150"/>
              <a:gd name="T83" fmla="*/ 95 h 1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Lst>
            <a:rect l="0" t="0" r="r" b="b"/>
            <a:pathLst>
              <a:path w="150" h="130">
                <a:moveTo>
                  <a:pt x="24" y="95"/>
                </a:moveTo>
                <a:lnTo>
                  <a:pt x="24" y="95"/>
                </a:lnTo>
                <a:lnTo>
                  <a:pt x="21" y="85"/>
                </a:lnTo>
                <a:lnTo>
                  <a:pt x="21" y="75"/>
                </a:lnTo>
                <a:lnTo>
                  <a:pt x="21" y="75"/>
                </a:lnTo>
                <a:lnTo>
                  <a:pt x="22" y="64"/>
                </a:lnTo>
                <a:lnTo>
                  <a:pt x="24" y="54"/>
                </a:lnTo>
                <a:lnTo>
                  <a:pt x="30" y="45"/>
                </a:lnTo>
                <a:lnTo>
                  <a:pt x="36" y="36"/>
                </a:lnTo>
                <a:lnTo>
                  <a:pt x="44" y="30"/>
                </a:lnTo>
                <a:lnTo>
                  <a:pt x="54" y="25"/>
                </a:lnTo>
                <a:lnTo>
                  <a:pt x="64" y="22"/>
                </a:lnTo>
                <a:lnTo>
                  <a:pt x="75" y="21"/>
                </a:lnTo>
                <a:lnTo>
                  <a:pt x="75" y="21"/>
                </a:lnTo>
                <a:lnTo>
                  <a:pt x="86" y="22"/>
                </a:lnTo>
                <a:lnTo>
                  <a:pt x="96" y="25"/>
                </a:lnTo>
                <a:lnTo>
                  <a:pt x="106" y="30"/>
                </a:lnTo>
                <a:lnTo>
                  <a:pt x="113" y="36"/>
                </a:lnTo>
                <a:lnTo>
                  <a:pt x="120" y="45"/>
                </a:lnTo>
                <a:lnTo>
                  <a:pt x="125" y="54"/>
                </a:lnTo>
                <a:lnTo>
                  <a:pt x="128" y="64"/>
                </a:lnTo>
                <a:lnTo>
                  <a:pt x="129" y="75"/>
                </a:lnTo>
                <a:lnTo>
                  <a:pt x="129" y="75"/>
                </a:lnTo>
                <a:lnTo>
                  <a:pt x="129" y="85"/>
                </a:lnTo>
                <a:lnTo>
                  <a:pt x="125" y="95"/>
                </a:lnTo>
                <a:lnTo>
                  <a:pt x="125" y="95"/>
                </a:lnTo>
                <a:lnTo>
                  <a:pt x="125" y="98"/>
                </a:lnTo>
                <a:lnTo>
                  <a:pt x="125" y="130"/>
                </a:lnTo>
                <a:lnTo>
                  <a:pt x="125" y="130"/>
                </a:lnTo>
                <a:lnTo>
                  <a:pt x="131" y="124"/>
                </a:lnTo>
                <a:lnTo>
                  <a:pt x="135" y="119"/>
                </a:lnTo>
                <a:lnTo>
                  <a:pt x="140" y="112"/>
                </a:lnTo>
                <a:lnTo>
                  <a:pt x="143" y="106"/>
                </a:lnTo>
                <a:lnTo>
                  <a:pt x="145" y="98"/>
                </a:lnTo>
                <a:lnTo>
                  <a:pt x="148" y="90"/>
                </a:lnTo>
                <a:lnTo>
                  <a:pt x="149" y="83"/>
                </a:lnTo>
                <a:lnTo>
                  <a:pt x="150" y="75"/>
                </a:lnTo>
                <a:lnTo>
                  <a:pt x="150" y="75"/>
                </a:lnTo>
                <a:lnTo>
                  <a:pt x="149" y="67"/>
                </a:lnTo>
                <a:lnTo>
                  <a:pt x="148" y="61"/>
                </a:lnTo>
                <a:lnTo>
                  <a:pt x="146" y="53"/>
                </a:lnTo>
                <a:lnTo>
                  <a:pt x="143" y="46"/>
                </a:lnTo>
                <a:lnTo>
                  <a:pt x="141" y="40"/>
                </a:lnTo>
                <a:lnTo>
                  <a:pt x="137" y="33"/>
                </a:lnTo>
                <a:lnTo>
                  <a:pt x="132" y="27"/>
                </a:lnTo>
                <a:lnTo>
                  <a:pt x="128" y="22"/>
                </a:lnTo>
                <a:lnTo>
                  <a:pt x="122" y="18"/>
                </a:lnTo>
                <a:lnTo>
                  <a:pt x="117" y="13"/>
                </a:lnTo>
                <a:lnTo>
                  <a:pt x="110" y="10"/>
                </a:lnTo>
                <a:lnTo>
                  <a:pt x="103" y="7"/>
                </a:lnTo>
                <a:lnTo>
                  <a:pt x="97" y="3"/>
                </a:lnTo>
                <a:lnTo>
                  <a:pt x="90" y="2"/>
                </a:lnTo>
                <a:lnTo>
                  <a:pt x="83" y="1"/>
                </a:lnTo>
                <a:lnTo>
                  <a:pt x="75" y="0"/>
                </a:lnTo>
                <a:lnTo>
                  <a:pt x="75" y="0"/>
                </a:lnTo>
                <a:lnTo>
                  <a:pt x="67" y="1"/>
                </a:lnTo>
                <a:lnTo>
                  <a:pt x="59" y="2"/>
                </a:lnTo>
                <a:lnTo>
                  <a:pt x="53" y="3"/>
                </a:lnTo>
                <a:lnTo>
                  <a:pt x="46" y="7"/>
                </a:lnTo>
                <a:lnTo>
                  <a:pt x="40" y="10"/>
                </a:lnTo>
                <a:lnTo>
                  <a:pt x="33" y="13"/>
                </a:lnTo>
                <a:lnTo>
                  <a:pt x="27" y="18"/>
                </a:lnTo>
                <a:lnTo>
                  <a:pt x="22" y="22"/>
                </a:lnTo>
                <a:lnTo>
                  <a:pt x="17" y="27"/>
                </a:lnTo>
                <a:lnTo>
                  <a:pt x="13" y="33"/>
                </a:lnTo>
                <a:lnTo>
                  <a:pt x="9" y="40"/>
                </a:lnTo>
                <a:lnTo>
                  <a:pt x="5" y="46"/>
                </a:lnTo>
                <a:lnTo>
                  <a:pt x="3" y="53"/>
                </a:lnTo>
                <a:lnTo>
                  <a:pt x="2" y="61"/>
                </a:lnTo>
                <a:lnTo>
                  <a:pt x="0" y="67"/>
                </a:lnTo>
                <a:lnTo>
                  <a:pt x="0" y="75"/>
                </a:lnTo>
                <a:lnTo>
                  <a:pt x="0" y="75"/>
                </a:lnTo>
                <a:lnTo>
                  <a:pt x="1" y="83"/>
                </a:lnTo>
                <a:lnTo>
                  <a:pt x="2" y="90"/>
                </a:lnTo>
                <a:lnTo>
                  <a:pt x="3" y="98"/>
                </a:lnTo>
                <a:lnTo>
                  <a:pt x="6" y="106"/>
                </a:lnTo>
                <a:lnTo>
                  <a:pt x="10" y="112"/>
                </a:lnTo>
                <a:lnTo>
                  <a:pt x="14" y="119"/>
                </a:lnTo>
                <a:lnTo>
                  <a:pt x="19" y="124"/>
                </a:lnTo>
                <a:lnTo>
                  <a:pt x="24" y="130"/>
                </a:lnTo>
                <a:lnTo>
                  <a:pt x="24" y="98"/>
                </a:lnTo>
                <a:lnTo>
                  <a:pt x="24" y="98"/>
                </a:lnTo>
                <a:lnTo>
                  <a:pt x="24" y="95"/>
                </a:lnTo>
                <a:lnTo>
                  <a:pt x="24" y="9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11">
            <a:extLst>
              <a:ext uri="{FF2B5EF4-FFF2-40B4-BE49-F238E27FC236}">
                <a16:creationId xmlns:a16="http://schemas.microsoft.com/office/drawing/2014/main" id="{00000000-0008-0000-0500-00000B000000}"/>
              </a:ext>
            </a:extLst>
          </xdr:cNvPr>
          <xdr:cNvSpPr>
            <a:spLocks/>
          </xdr:cNvSpPr>
        </xdr:nvSpPr>
        <xdr:spPr bwMode="auto">
          <a:xfrm>
            <a:off x="446088" y="2332038"/>
            <a:ext cx="468313" cy="455613"/>
          </a:xfrm>
          <a:custGeom>
            <a:avLst/>
            <a:gdLst>
              <a:gd name="T0" fmla="*/ 20 w 295"/>
              <a:gd name="T1" fmla="*/ 148 h 287"/>
              <a:gd name="T2" fmla="*/ 23 w 295"/>
              <a:gd name="T3" fmla="*/ 123 h 287"/>
              <a:gd name="T4" fmla="*/ 30 w 295"/>
              <a:gd name="T5" fmla="*/ 98 h 287"/>
              <a:gd name="T6" fmla="*/ 42 w 295"/>
              <a:gd name="T7" fmla="*/ 76 h 287"/>
              <a:gd name="T8" fmla="*/ 57 w 295"/>
              <a:gd name="T9" fmla="*/ 58 h 287"/>
              <a:gd name="T10" fmla="*/ 76 w 295"/>
              <a:gd name="T11" fmla="*/ 42 h 287"/>
              <a:gd name="T12" fmla="*/ 98 w 295"/>
              <a:gd name="T13" fmla="*/ 30 h 287"/>
              <a:gd name="T14" fmla="*/ 122 w 295"/>
              <a:gd name="T15" fmla="*/ 23 h 287"/>
              <a:gd name="T16" fmla="*/ 148 w 295"/>
              <a:gd name="T17" fmla="*/ 20 h 287"/>
              <a:gd name="T18" fmla="*/ 161 w 295"/>
              <a:gd name="T19" fmla="*/ 21 h 287"/>
              <a:gd name="T20" fmla="*/ 185 w 295"/>
              <a:gd name="T21" fmla="*/ 27 h 287"/>
              <a:gd name="T22" fmla="*/ 208 w 295"/>
              <a:gd name="T23" fmla="*/ 35 h 287"/>
              <a:gd name="T24" fmla="*/ 229 w 295"/>
              <a:gd name="T25" fmla="*/ 50 h 287"/>
              <a:gd name="T26" fmla="*/ 246 w 295"/>
              <a:gd name="T27" fmla="*/ 67 h 287"/>
              <a:gd name="T28" fmla="*/ 260 w 295"/>
              <a:gd name="T29" fmla="*/ 87 h 287"/>
              <a:gd name="T30" fmla="*/ 270 w 295"/>
              <a:gd name="T31" fmla="*/ 110 h 287"/>
              <a:gd name="T32" fmla="*/ 275 w 295"/>
              <a:gd name="T33" fmla="*/ 135 h 287"/>
              <a:gd name="T34" fmla="*/ 276 w 295"/>
              <a:gd name="T35" fmla="*/ 148 h 287"/>
              <a:gd name="T36" fmla="*/ 272 w 295"/>
              <a:gd name="T37" fmla="*/ 178 h 287"/>
              <a:gd name="T38" fmla="*/ 262 w 295"/>
              <a:gd name="T39" fmla="*/ 204 h 287"/>
              <a:gd name="T40" fmla="*/ 247 w 295"/>
              <a:gd name="T41" fmla="*/ 228 h 287"/>
              <a:gd name="T42" fmla="*/ 227 w 295"/>
              <a:gd name="T43" fmla="*/ 247 h 287"/>
              <a:gd name="T44" fmla="*/ 237 w 295"/>
              <a:gd name="T45" fmla="*/ 253 h 287"/>
              <a:gd name="T46" fmla="*/ 246 w 295"/>
              <a:gd name="T47" fmla="*/ 259 h 287"/>
              <a:gd name="T48" fmla="*/ 267 w 295"/>
              <a:gd name="T49" fmla="*/ 236 h 287"/>
              <a:gd name="T50" fmla="*/ 282 w 295"/>
              <a:gd name="T51" fmla="*/ 210 h 287"/>
              <a:gd name="T52" fmla="*/ 292 w 295"/>
              <a:gd name="T53" fmla="*/ 180 h 287"/>
              <a:gd name="T54" fmla="*/ 295 w 295"/>
              <a:gd name="T55" fmla="*/ 148 h 287"/>
              <a:gd name="T56" fmla="*/ 294 w 295"/>
              <a:gd name="T57" fmla="*/ 132 h 287"/>
              <a:gd name="T58" fmla="*/ 289 w 295"/>
              <a:gd name="T59" fmla="*/ 104 h 287"/>
              <a:gd name="T60" fmla="*/ 278 w 295"/>
              <a:gd name="T61" fmla="*/ 77 h 287"/>
              <a:gd name="T62" fmla="*/ 262 w 295"/>
              <a:gd name="T63" fmla="*/ 54 h 287"/>
              <a:gd name="T64" fmla="*/ 241 w 295"/>
              <a:gd name="T65" fmla="*/ 34 h 287"/>
              <a:gd name="T66" fmla="*/ 218 w 295"/>
              <a:gd name="T67" fmla="*/ 18 h 287"/>
              <a:gd name="T68" fmla="*/ 192 w 295"/>
              <a:gd name="T69" fmla="*/ 7 h 287"/>
              <a:gd name="T70" fmla="*/ 163 w 295"/>
              <a:gd name="T71" fmla="*/ 1 h 287"/>
              <a:gd name="T72" fmla="*/ 148 w 295"/>
              <a:gd name="T73" fmla="*/ 0 h 287"/>
              <a:gd name="T74" fmla="*/ 118 w 295"/>
              <a:gd name="T75" fmla="*/ 4 h 287"/>
              <a:gd name="T76" fmla="*/ 90 w 295"/>
              <a:gd name="T77" fmla="*/ 12 h 287"/>
              <a:gd name="T78" fmla="*/ 65 w 295"/>
              <a:gd name="T79" fmla="*/ 26 h 287"/>
              <a:gd name="T80" fmla="*/ 43 w 295"/>
              <a:gd name="T81" fmla="*/ 43 h 287"/>
              <a:gd name="T82" fmla="*/ 25 w 295"/>
              <a:gd name="T83" fmla="*/ 65 h 287"/>
              <a:gd name="T84" fmla="*/ 11 w 295"/>
              <a:gd name="T85" fmla="*/ 91 h 287"/>
              <a:gd name="T86" fmla="*/ 2 w 295"/>
              <a:gd name="T87" fmla="*/ 118 h 287"/>
              <a:gd name="T88" fmla="*/ 0 w 295"/>
              <a:gd name="T89" fmla="*/ 148 h 287"/>
              <a:gd name="T90" fmla="*/ 0 w 295"/>
              <a:gd name="T91" fmla="*/ 160 h 287"/>
              <a:gd name="T92" fmla="*/ 3 w 295"/>
              <a:gd name="T93" fmla="*/ 183 h 287"/>
              <a:gd name="T94" fmla="*/ 11 w 295"/>
              <a:gd name="T95" fmla="*/ 204 h 287"/>
              <a:gd name="T96" fmla="*/ 21 w 295"/>
              <a:gd name="T97" fmla="*/ 224 h 287"/>
              <a:gd name="T98" fmla="*/ 34 w 295"/>
              <a:gd name="T99" fmla="*/ 243 h 287"/>
              <a:gd name="T100" fmla="*/ 50 w 295"/>
              <a:gd name="T101" fmla="*/ 258 h 287"/>
              <a:gd name="T102" fmla="*/ 67 w 295"/>
              <a:gd name="T103" fmla="*/ 272 h 287"/>
              <a:gd name="T104" fmla="*/ 86 w 295"/>
              <a:gd name="T105" fmla="*/ 282 h 287"/>
              <a:gd name="T106" fmla="*/ 97 w 295"/>
              <a:gd name="T107" fmla="*/ 265 h 287"/>
              <a:gd name="T108" fmla="*/ 88 w 295"/>
              <a:gd name="T109" fmla="*/ 261 h 287"/>
              <a:gd name="T110" fmla="*/ 66 w 295"/>
              <a:gd name="T111" fmla="*/ 246 h 287"/>
              <a:gd name="T112" fmla="*/ 42 w 295"/>
              <a:gd name="T113" fmla="*/ 218 h 287"/>
              <a:gd name="T114" fmla="*/ 29 w 295"/>
              <a:gd name="T115" fmla="*/ 194 h 287"/>
              <a:gd name="T116" fmla="*/ 23 w 295"/>
              <a:gd name="T117" fmla="*/ 177 h 287"/>
              <a:gd name="T118" fmla="*/ 20 w 295"/>
              <a:gd name="T119" fmla="*/ 158 h 287"/>
              <a:gd name="T120" fmla="*/ 20 w 295"/>
              <a:gd name="T121" fmla="*/ 148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95" h="287">
                <a:moveTo>
                  <a:pt x="20" y="148"/>
                </a:moveTo>
                <a:lnTo>
                  <a:pt x="20" y="148"/>
                </a:lnTo>
                <a:lnTo>
                  <a:pt x="21" y="135"/>
                </a:lnTo>
                <a:lnTo>
                  <a:pt x="23" y="123"/>
                </a:lnTo>
                <a:lnTo>
                  <a:pt x="25" y="110"/>
                </a:lnTo>
                <a:lnTo>
                  <a:pt x="30" y="98"/>
                </a:lnTo>
                <a:lnTo>
                  <a:pt x="35" y="87"/>
                </a:lnTo>
                <a:lnTo>
                  <a:pt x="42" y="76"/>
                </a:lnTo>
                <a:lnTo>
                  <a:pt x="50" y="67"/>
                </a:lnTo>
                <a:lnTo>
                  <a:pt x="57" y="58"/>
                </a:lnTo>
                <a:lnTo>
                  <a:pt x="66" y="50"/>
                </a:lnTo>
                <a:lnTo>
                  <a:pt x="76" y="42"/>
                </a:lnTo>
                <a:lnTo>
                  <a:pt x="87" y="35"/>
                </a:lnTo>
                <a:lnTo>
                  <a:pt x="98" y="30"/>
                </a:lnTo>
                <a:lnTo>
                  <a:pt x="110" y="27"/>
                </a:lnTo>
                <a:lnTo>
                  <a:pt x="122" y="23"/>
                </a:lnTo>
                <a:lnTo>
                  <a:pt x="135" y="21"/>
                </a:lnTo>
                <a:lnTo>
                  <a:pt x="148" y="20"/>
                </a:lnTo>
                <a:lnTo>
                  <a:pt x="148" y="20"/>
                </a:lnTo>
                <a:lnTo>
                  <a:pt x="161" y="21"/>
                </a:lnTo>
                <a:lnTo>
                  <a:pt x="173" y="23"/>
                </a:lnTo>
                <a:lnTo>
                  <a:pt x="185" y="27"/>
                </a:lnTo>
                <a:lnTo>
                  <a:pt x="197" y="30"/>
                </a:lnTo>
                <a:lnTo>
                  <a:pt x="208" y="35"/>
                </a:lnTo>
                <a:lnTo>
                  <a:pt x="219" y="42"/>
                </a:lnTo>
                <a:lnTo>
                  <a:pt x="229" y="50"/>
                </a:lnTo>
                <a:lnTo>
                  <a:pt x="238" y="58"/>
                </a:lnTo>
                <a:lnTo>
                  <a:pt x="246" y="67"/>
                </a:lnTo>
                <a:lnTo>
                  <a:pt x="254" y="76"/>
                </a:lnTo>
                <a:lnTo>
                  <a:pt x="260" y="87"/>
                </a:lnTo>
                <a:lnTo>
                  <a:pt x="266" y="98"/>
                </a:lnTo>
                <a:lnTo>
                  <a:pt x="270" y="110"/>
                </a:lnTo>
                <a:lnTo>
                  <a:pt x="272" y="123"/>
                </a:lnTo>
                <a:lnTo>
                  <a:pt x="275" y="135"/>
                </a:lnTo>
                <a:lnTo>
                  <a:pt x="276" y="148"/>
                </a:lnTo>
                <a:lnTo>
                  <a:pt x="276" y="148"/>
                </a:lnTo>
                <a:lnTo>
                  <a:pt x="275" y="163"/>
                </a:lnTo>
                <a:lnTo>
                  <a:pt x="272" y="178"/>
                </a:lnTo>
                <a:lnTo>
                  <a:pt x="268" y="191"/>
                </a:lnTo>
                <a:lnTo>
                  <a:pt x="262" y="204"/>
                </a:lnTo>
                <a:lnTo>
                  <a:pt x="256" y="216"/>
                </a:lnTo>
                <a:lnTo>
                  <a:pt x="247" y="228"/>
                </a:lnTo>
                <a:lnTo>
                  <a:pt x="238" y="238"/>
                </a:lnTo>
                <a:lnTo>
                  <a:pt x="227" y="247"/>
                </a:lnTo>
                <a:lnTo>
                  <a:pt x="227" y="247"/>
                </a:lnTo>
                <a:lnTo>
                  <a:pt x="237" y="253"/>
                </a:lnTo>
                <a:lnTo>
                  <a:pt x="246" y="259"/>
                </a:lnTo>
                <a:lnTo>
                  <a:pt x="246" y="259"/>
                </a:lnTo>
                <a:lnTo>
                  <a:pt x="257" y="248"/>
                </a:lnTo>
                <a:lnTo>
                  <a:pt x="267" y="236"/>
                </a:lnTo>
                <a:lnTo>
                  <a:pt x="275" y="224"/>
                </a:lnTo>
                <a:lnTo>
                  <a:pt x="282" y="210"/>
                </a:lnTo>
                <a:lnTo>
                  <a:pt x="288" y="195"/>
                </a:lnTo>
                <a:lnTo>
                  <a:pt x="292" y="180"/>
                </a:lnTo>
                <a:lnTo>
                  <a:pt x="294" y="164"/>
                </a:lnTo>
                <a:lnTo>
                  <a:pt x="295" y="148"/>
                </a:lnTo>
                <a:lnTo>
                  <a:pt x="295" y="148"/>
                </a:lnTo>
                <a:lnTo>
                  <a:pt x="294" y="132"/>
                </a:lnTo>
                <a:lnTo>
                  <a:pt x="292" y="118"/>
                </a:lnTo>
                <a:lnTo>
                  <a:pt x="289" y="104"/>
                </a:lnTo>
                <a:lnTo>
                  <a:pt x="284" y="91"/>
                </a:lnTo>
                <a:lnTo>
                  <a:pt x="278" y="77"/>
                </a:lnTo>
                <a:lnTo>
                  <a:pt x="270" y="65"/>
                </a:lnTo>
                <a:lnTo>
                  <a:pt x="262" y="54"/>
                </a:lnTo>
                <a:lnTo>
                  <a:pt x="253" y="43"/>
                </a:lnTo>
                <a:lnTo>
                  <a:pt x="241" y="34"/>
                </a:lnTo>
                <a:lnTo>
                  <a:pt x="230" y="26"/>
                </a:lnTo>
                <a:lnTo>
                  <a:pt x="218" y="18"/>
                </a:lnTo>
                <a:lnTo>
                  <a:pt x="205" y="12"/>
                </a:lnTo>
                <a:lnTo>
                  <a:pt x="192" y="7"/>
                </a:lnTo>
                <a:lnTo>
                  <a:pt x="178" y="4"/>
                </a:lnTo>
                <a:lnTo>
                  <a:pt x="163" y="1"/>
                </a:lnTo>
                <a:lnTo>
                  <a:pt x="148" y="0"/>
                </a:lnTo>
                <a:lnTo>
                  <a:pt x="148" y="0"/>
                </a:lnTo>
                <a:lnTo>
                  <a:pt x="132" y="1"/>
                </a:lnTo>
                <a:lnTo>
                  <a:pt x="118" y="4"/>
                </a:lnTo>
                <a:lnTo>
                  <a:pt x="104" y="7"/>
                </a:lnTo>
                <a:lnTo>
                  <a:pt x="90" y="12"/>
                </a:lnTo>
                <a:lnTo>
                  <a:pt x="77" y="18"/>
                </a:lnTo>
                <a:lnTo>
                  <a:pt x="65" y="26"/>
                </a:lnTo>
                <a:lnTo>
                  <a:pt x="54" y="34"/>
                </a:lnTo>
                <a:lnTo>
                  <a:pt x="43" y="43"/>
                </a:lnTo>
                <a:lnTo>
                  <a:pt x="33" y="54"/>
                </a:lnTo>
                <a:lnTo>
                  <a:pt x="25" y="65"/>
                </a:lnTo>
                <a:lnTo>
                  <a:pt x="18" y="77"/>
                </a:lnTo>
                <a:lnTo>
                  <a:pt x="11" y="91"/>
                </a:lnTo>
                <a:lnTo>
                  <a:pt x="7" y="104"/>
                </a:lnTo>
                <a:lnTo>
                  <a:pt x="2" y="118"/>
                </a:lnTo>
                <a:lnTo>
                  <a:pt x="0" y="132"/>
                </a:lnTo>
                <a:lnTo>
                  <a:pt x="0" y="148"/>
                </a:lnTo>
                <a:lnTo>
                  <a:pt x="0" y="148"/>
                </a:lnTo>
                <a:lnTo>
                  <a:pt x="0" y="160"/>
                </a:lnTo>
                <a:lnTo>
                  <a:pt x="1" y="171"/>
                </a:lnTo>
                <a:lnTo>
                  <a:pt x="3" y="183"/>
                </a:lnTo>
                <a:lnTo>
                  <a:pt x="7" y="194"/>
                </a:lnTo>
                <a:lnTo>
                  <a:pt x="11" y="204"/>
                </a:lnTo>
                <a:lnTo>
                  <a:pt x="16" y="215"/>
                </a:lnTo>
                <a:lnTo>
                  <a:pt x="21" y="224"/>
                </a:lnTo>
                <a:lnTo>
                  <a:pt x="27" y="234"/>
                </a:lnTo>
                <a:lnTo>
                  <a:pt x="34" y="243"/>
                </a:lnTo>
                <a:lnTo>
                  <a:pt x="41" y="250"/>
                </a:lnTo>
                <a:lnTo>
                  <a:pt x="50" y="258"/>
                </a:lnTo>
                <a:lnTo>
                  <a:pt x="57" y="266"/>
                </a:lnTo>
                <a:lnTo>
                  <a:pt x="67" y="272"/>
                </a:lnTo>
                <a:lnTo>
                  <a:pt x="76" y="278"/>
                </a:lnTo>
                <a:lnTo>
                  <a:pt x="86" y="282"/>
                </a:lnTo>
                <a:lnTo>
                  <a:pt x="97" y="287"/>
                </a:lnTo>
                <a:lnTo>
                  <a:pt x="97" y="265"/>
                </a:lnTo>
                <a:lnTo>
                  <a:pt x="97" y="265"/>
                </a:lnTo>
                <a:lnTo>
                  <a:pt x="88" y="261"/>
                </a:lnTo>
                <a:lnTo>
                  <a:pt x="81" y="257"/>
                </a:lnTo>
                <a:lnTo>
                  <a:pt x="66" y="246"/>
                </a:lnTo>
                <a:lnTo>
                  <a:pt x="53" y="233"/>
                </a:lnTo>
                <a:lnTo>
                  <a:pt x="42" y="218"/>
                </a:lnTo>
                <a:lnTo>
                  <a:pt x="32" y="203"/>
                </a:lnTo>
                <a:lnTo>
                  <a:pt x="29" y="194"/>
                </a:lnTo>
                <a:lnTo>
                  <a:pt x="25" y="185"/>
                </a:lnTo>
                <a:lnTo>
                  <a:pt x="23" y="177"/>
                </a:lnTo>
                <a:lnTo>
                  <a:pt x="21" y="168"/>
                </a:lnTo>
                <a:lnTo>
                  <a:pt x="20" y="158"/>
                </a:lnTo>
                <a:lnTo>
                  <a:pt x="20" y="148"/>
                </a:lnTo>
                <a:lnTo>
                  <a:pt x="20" y="14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12">
            <a:extLst>
              <a:ext uri="{FF2B5EF4-FFF2-40B4-BE49-F238E27FC236}">
                <a16:creationId xmlns:a16="http://schemas.microsoft.com/office/drawing/2014/main" id="{00000000-0008-0000-0500-00000C000000}"/>
              </a:ext>
            </a:extLst>
          </xdr:cNvPr>
          <xdr:cNvSpPr>
            <a:spLocks/>
          </xdr:cNvSpPr>
        </xdr:nvSpPr>
        <xdr:spPr bwMode="auto">
          <a:xfrm>
            <a:off x="514350" y="2546351"/>
            <a:ext cx="495300" cy="695325"/>
          </a:xfrm>
          <a:custGeom>
            <a:avLst/>
            <a:gdLst>
              <a:gd name="T0" fmla="*/ 312 w 312"/>
              <a:gd name="T1" fmla="*/ 212 h 438"/>
              <a:gd name="T2" fmla="*/ 304 w 312"/>
              <a:gd name="T3" fmla="*/ 197 h 438"/>
              <a:gd name="T4" fmla="*/ 289 w 312"/>
              <a:gd name="T5" fmla="*/ 188 h 438"/>
              <a:gd name="T6" fmla="*/ 276 w 312"/>
              <a:gd name="T7" fmla="*/ 189 h 438"/>
              <a:gd name="T8" fmla="*/ 260 w 312"/>
              <a:gd name="T9" fmla="*/ 200 h 438"/>
              <a:gd name="T10" fmla="*/ 259 w 312"/>
              <a:gd name="T11" fmla="*/ 184 h 438"/>
              <a:gd name="T12" fmla="*/ 250 w 312"/>
              <a:gd name="T13" fmla="*/ 166 h 438"/>
              <a:gd name="T14" fmla="*/ 234 w 312"/>
              <a:gd name="T15" fmla="*/ 158 h 438"/>
              <a:gd name="T16" fmla="*/ 219 w 312"/>
              <a:gd name="T17" fmla="*/ 158 h 438"/>
              <a:gd name="T18" fmla="*/ 200 w 312"/>
              <a:gd name="T19" fmla="*/ 174 h 438"/>
              <a:gd name="T20" fmla="*/ 198 w 312"/>
              <a:gd name="T21" fmla="*/ 157 h 438"/>
              <a:gd name="T22" fmla="*/ 190 w 312"/>
              <a:gd name="T23" fmla="*/ 140 h 438"/>
              <a:gd name="T24" fmla="*/ 173 w 312"/>
              <a:gd name="T25" fmla="*/ 131 h 438"/>
              <a:gd name="T26" fmla="*/ 161 w 312"/>
              <a:gd name="T27" fmla="*/ 130 h 438"/>
              <a:gd name="T28" fmla="*/ 148 w 312"/>
              <a:gd name="T29" fmla="*/ 135 h 438"/>
              <a:gd name="T30" fmla="*/ 138 w 312"/>
              <a:gd name="T31" fmla="*/ 146 h 438"/>
              <a:gd name="T32" fmla="*/ 136 w 312"/>
              <a:gd name="T33" fmla="*/ 36 h 438"/>
              <a:gd name="T34" fmla="*/ 130 w 312"/>
              <a:gd name="T35" fmla="*/ 16 h 438"/>
              <a:gd name="T36" fmla="*/ 117 w 312"/>
              <a:gd name="T37" fmla="*/ 3 h 438"/>
              <a:gd name="T38" fmla="*/ 105 w 312"/>
              <a:gd name="T39" fmla="*/ 0 h 438"/>
              <a:gd name="T40" fmla="*/ 87 w 312"/>
              <a:gd name="T41" fmla="*/ 6 h 438"/>
              <a:gd name="T42" fmla="*/ 76 w 312"/>
              <a:gd name="T43" fmla="*/ 23 h 438"/>
              <a:gd name="T44" fmla="*/ 74 w 312"/>
              <a:gd name="T45" fmla="*/ 237 h 438"/>
              <a:gd name="T46" fmla="*/ 63 w 312"/>
              <a:gd name="T47" fmla="*/ 205 h 438"/>
              <a:gd name="T48" fmla="*/ 46 w 312"/>
              <a:gd name="T49" fmla="*/ 178 h 438"/>
              <a:gd name="T50" fmla="*/ 27 w 312"/>
              <a:gd name="T51" fmla="*/ 164 h 438"/>
              <a:gd name="T52" fmla="*/ 13 w 312"/>
              <a:gd name="T53" fmla="*/ 163 h 438"/>
              <a:gd name="T54" fmla="*/ 3 w 312"/>
              <a:gd name="T55" fmla="*/ 169 h 438"/>
              <a:gd name="T56" fmla="*/ 0 w 312"/>
              <a:gd name="T57" fmla="*/ 182 h 438"/>
              <a:gd name="T58" fmla="*/ 7 w 312"/>
              <a:gd name="T59" fmla="*/ 217 h 438"/>
              <a:gd name="T60" fmla="*/ 27 w 312"/>
              <a:gd name="T61" fmla="*/ 290 h 438"/>
              <a:gd name="T62" fmla="*/ 38 w 312"/>
              <a:gd name="T63" fmla="*/ 328 h 438"/>
              <a:gd name="T64" fmla="*/ 57 w 312"/>
              <a:gd name="T65" fmla="*/ 368 h 438"/>
              <a:gd name="T66" fmla="*/ 75 w 312"/>
              <a:gd name="T67" fmla="*/ 392 h 438"/>
              <a:gd name="T68" fmla="*/ 116 w 312"/>
              <a:gd name="T69" fmla="*/ 424 h 438"/>
              <a:gd name="T70" fmla="*/ 164 w 312"/>
              <a:gd name="T71" fmla="*/ 437 h 438"/>
              <a:gd name="T72" fmla="*/ 193 w 312"/>
              <a:gd name="T73" fmla="*/ 438 h 438"/>
              <a:gd name="T74" fmla="*/ 226 w 312"/>
              <a:gd name="T75" fmla="*/ 432 h 438"/>
              <a:gd name="T76" fmla="*/ 259 w 312"/>
              <a:gd name="T77" fmla="*/ 416 h 438"/>
              <a:gd name="T78" fmla="*/ 287 w 312"/>
              <a:gd name="T79" fmla="*/ 391 h 438"/>
              <a:gd name="T80" fmla="*/ 305 w 312"/>
              <a:gd name="T81" fmla="*/ 353 h 438"/>
              <a:gd name="T82" fmla="*/ 312 w 312"/>
              <a:gd name="T83" fmla="*/ 303 h 438"/>
              <a:gd name="T84" fmla="*/ 312 w 312"/>
              <a:gd name="T85" fmla="*/ 301 h 4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12" h="438">
                <a:moveTo>
                  <a:pt x="312" y="219"/>
                </a:moveTo>
                <a:lnTo>
                  <a:pt x="312" y="219"/>
                </a:lnTo>
                <a:lnTo>
                  <a:pt x="312" y="212"/>
                </a:lnTo>
                <a:lnTo>
                  <a:pt x="310" y="207"/>
                </a:lnTo>
                <a:lnTo>
                  <a:pt x="308" y="201"/>
                </a:lnTo>
                <a:lnTo>
                  <a:pt x="304" y="197"/>
                </a:lnTo>
                <a:lnTo>
                  <a:pt x="300" y="194"/>
                </a:lnTo>
                <a:lnTo>
                  <a:pt x="295" y="190"/>
                </a:lnTo>
                <a:lnTo>
                  <a:pt x="289" y="188"/>
                </a:lnTo>
                <a:lnTo>
                  <a:pt x="283" y="188"/>
                </a:lnTo>
                <a:lnTo>
                  <a:pt x="283" y="188"/>
                </a:lnTo>
                <a:lnTo>
                  <a:pt x="276" y="189"/>
                </a:lnTo>
                <a:lnTo>
                  <a:pt x="270" y="191"/>
                </a:lnTo>
                <a:lnTo>
                  <a:pt x="265" y="196"/>
                </a:lnTo>
                <a:lnTo>
                  <a:pt x="260" y="200"/>
                </a:lnTo>
                <a:lnTo>
                  <a:pt x="260" y="190"/>
                </a:lnTo>
                <a:lnTo>
                  <a:pt x="260" y="190"/>
                </a:lnTo>
                <a:lnTo>
                  <a:pt x="259" y="184"/>
                </a:lnTo>
                <a:lnTo>
                  <a:pt x="257" y="177"/>
                </a:lnTo>
                <a:lnTo>
                  <a:pt x="255" y="172"/>
                </a:lnTo>
                <a:lnTo>
                  <a:pt x="250" y="166"/>
                </a:lnTo>
                <a:lnTo>
                  <a:pt x="246" y="163"/>
                </a:lnTo>
                <a:lnTo>
                  <a:pt x="240" y="159"/>
                </a:lnTo>
                <a:lnTo>
                  <a:pt x="234" y="158"/>
                </a:lnTo>
                <a:lnTo>
                  <a:pt x="227" y="157"/>
                </a:lnTo>
                <a:lnTo>
                  <a:pt x="227" y="157"/>
                </a:lnTo>
                <a:lnTo>
                  <a:pt x="219" y="158"/>
                </a:lnTo>
                <a:lnTo>
                  <a:pt x="212" y="162"/>
                </a:lnTo>
                <a:lnTo>
                  <a:pt x="205" y="167"/>
                </a:lnTo>
                <a:lnTo>
                  <a:pt x="200" y="174"/>
                </a:lnTo>
                <a:lnTo>
                  <a:pt x="200" y="164"/>
                </a:lnTo>
                <a:lnTo>
                  <a:pt x="200" y="164"/>
                </a:lnTo>
                <a:lnTo>
                  <a:pt x="198" y="157"/>
                </a:lnTo>
                <a:lnTo>
                  <a:pt x="197" y="151"/>
                </a:lnTo>
                <a:lnTo>
                  <a:pt x="194" y="144"/>
                </a:lnTo>
                <a:lnTo>
                  <a:pt x="190" y="140"/>
                </a:lnTo>
                <a:lnTo>
                  <a:pt x="185" y="135"/>
                </a:lnTo>
                <a:lnTo>
                  <a:pt x="180" y="132"/>
                </a:lnTo>
                <a:lnTo>
                  <a:pt x="173" y="131"/>
                </a:lnTo>
                <a:lnTo>
                  <a:pt x="167" y="130"/>
                </a:lnTo>
                <a:lnTo>
                  <a:pt x="167" y="130"/>
                </a:lnTo>
                <a:lnTo>
                  <a:pt x="161" y="130"/>
                </a:lnTo>
                <a:lnTo>
                  <a:pt x="157" y="131"/>
                </a:lnTo>
                <a:lnTo>
                  <a:pt x="152" y="133"/>
                </a:lnTo>
                <a:lnTo>
                  <a:pt x="148" y="135"/>
                </a:lnTo>
                <a:lnTo>
                  <a:pt x="143" y="139"/>
                </a:lnTo>
                <a:lnTo>
                  <a:pt x="140" y="142"/>
                </a:lnTo>
                <a:lnTo>
                  <a:pt x="138" y="146"/>
                </a:lnTo>
                <a:lnTo>
                  <a:pt x="136" y="151"/>
                </a:lnTo>
                <a:lnTo>
                  <a:pt x="136" y="36"/>
                </a:lnTo>
                <a:lnTo>
                  <a:pt x="136" y="36"/>
                </a:lnTo>
                <a:lnTo>
                  <a:pt x="135" y="29"/>
                </a:lnTo>
                <a:lnTo>
                  <a:pt x="133" y="23"/>
                </a:lnTo>
                <a:lnTo>
                  <a:pt x="130" y="16"/>
                </a:lnTo>
                <a:lnTo>
                  <a:pt x="127" y="11"/>
                </a:lnTo>
                <a:lnTo>
                  <a:pt x="122" y="6"/>
                </a:lnTo>
                <a:lnTo>
                  <a:pt x="117" y="3"/>
                </a:lnTo>
                <a:lnTo>
                  <a:pt x="111" y="1"/>
                </a:lnTo>
                <a:lnTo>
                  <a:pt x="105" y="0"/>
                </a:lnTo>
                <a:lnTo>
                  <a:pt x="105" y="0"/>
                </a:lnTo>
                <a:lnTo>
                  <a:pt x="98" y="1"/>
                </a:lnTo>
                <a:lnTo>
                  <a:pt x="93" y="3"/>
                </a:lnTo>
                <a:lnTo>
                  <a:pt x="87" y="6"/>
                </a:lnTo>
                <a:lnTo>
                  <a:pt x="83" y="11"/>
                </a:lnTo>
                <a:lnTo>
                  <a:pt x="79" y="16"/>
                </a:lnTo>
                <a:lnTo>
                  <a:pt x="76" y="23"/>
                </a:lnTo>
                <a:lnTo>
                  <a:pt x="75" y="29"/>
                </a:lnTo>
                <a:lnTo>
                  <a:pt x="74" y="36"/>
                </a:lnTo>
                <a:lnTo>
                  <a:pt x="74" y="237"/>
                </a:lnTo>
                <a:lnTo>
                  <a:pt x="74" y="237"/>
                </a:lnTo>
                <a:lnTo>
                  <a:pt x="63" y="205"/>
                </a:lnTo>
                <a:lnTo>
                  <a:pt x="63" y="205"/>
                </a:lnTo>
                <a:lnTo>
                  <a:pt x="58" y="195"/>
                </a:lnTo>
                <a:lnTo>
                  <a:pt x="53" y="186"/>
                </a:lnTo>
                <a:lnTo>
                  <a:pt x="46" y="178"/>
                </a:lnTo>
                <a:lnTo>
                  <a:pt x="41" y="172"/>
                </a:lnTo>
                <a:lnTo>
                  <a:pt x="33" y="167"/>
                </a:lnTo>
                <a:lnTo>
                  <a:pt x="27" y="164"/>
                </a:lnTo>
                <a:lnTo>
                  <a:pt x="20" y="163"/>
                </a:lnTo>
                <a:lnTo>
                  <a:pt x="13" y="163"/>
                </a:lnTo>
                <a:lnTo>
                  <a:pt x="13" y="163"/>
                </a:lnTo>
                <a:lnTo>
                  <a:pt x="9" y="164"/>
                </a:lnTo>
                <a:lnTo>
                  <a:pt x="6" y="166"/>
                </a:lnTo>
                <a:lnTo>
                  <a:pt x="3" y="169"/>
                </a:lnTo>
                <a:lnTo>
                  <a:pt x="1" y="173"/>
                </a:lnTo>
                <a:lnTo>
                  <a:pt x="0" y="177"/>
                </a:lnTo>
                <a:lnTo>
                  <a:pt x="0" y="182"/>
                </a:lnTo>
                <a:lnTo>
                  <a:pt x="1" y="193"/>
                </a:lnTo>
                <a:lnTo>
                  <a:pt x="3" y="204"/>
                </a:lnTo>
                <a:lnTo>
                  <a:pt x="7" y="217"/>
                </a:lnTo>
                <a:lnTo>
                  <a:pt x="13" y="241"/>
                </a:lnTo>
                <a:lnTo>
                  <a:pt x="13" y="241"/>
                </a:lnTo>
                <a:lnTo>
                  <a:pt x="27" y="290"/>
                </a:lnTo>
                <a:lnTo>
                  <a:pt x="33" y="313"/>
                </a:lnTo>
                <a:lnTo>
                  <a:pt x="38" y="328"/>
                </a:lnTo>
                <a:lnTo>
                  <a:pt x="38" y="328"/>
                </a:lnTo>
                <a:lnTo>
                  <a:pt x="44" y="342"/>
                </a:lnTo>
                <a:lnTo>
                  <a:pt x="51" y="356"/>
                </a:lnTo>
                <a:lnTo>
                  <a:pt x="57" y="368"/>
                </a:lnTo>
                <a:lnTo>
                  <a:pt x="64" y="378"/>
                </a:lnTo>
                <a:lnTo>
                  <a:pt x="64" y="378"/>
                </a:lnTo>
                <a:lnTo>
                  <a:pt x="75" y="392"/>
                </a:lnTo>
                <a:lnTo>
                  <a:pt x="87" y="405"/>
                </a:lnTo>
                <a:lnTo>
                  <a:pt x="101" y="415"/>
                </a:lnTo>
                <a:lnTo>
                  <a:pt x="116" y="424"/>
                </a:lnTo>
                <a:lnTo>
                  <a:pt x="131" y="431"/>
                </a:lnTo>
                <a:lnTo>
                  <a:pt x="148" y="435"/>
                </a:lnTo>
                <a:lnTo>
                  <a:pt x="164" y="437"/>
                </a:lnTo>
                <a:lnTo>
                  <a:pt x="182" y="438"/>
                </a:lnTo>
                <a:lnTo>
                  <a:pt x="182" y="438"/>
                </a:lnTo>
                <a:lnTo>
                  <a:pt x="193" y="438"/>
                </a:lnTo>
                <a:lnTo>
                  <a:pt x="204" y="437"/>
                </a:lnTo>
                <a:lnTo>
                  <a:pt x="215" y="435"/>
                </a:lnTo>
                <a:lnTo>
                  <a:pt x="226" y="432"/>
                </a:lnTo>
                <a:lnTo>
                  <a:pt x="237" y="427"/>
                </a:lnTo>
                <a:lnTo>
                  <a:pt x="248" y="422"/>
                </a:lnTo>
                <a:lnTo>
                  <a:pt x="259" y="416"/>
                </a:lnTo>
                <a:lnTo>
                  <a:pt x="269" y="409"/>
                </a:lnTo>
                <a:lnTo>
                  <a:pt x="278" y="400"/>
                </a:lnTo>
                <a:lnTo>
                  <a:pt x="287" y="391"/>
                </a:lnTo>
                <a:lnTo>
                  <a:pt x="293" y="380"/>
                </a:lnTo>
                <a:lnTo>
                  <a:pt x="300" y="367"/>
                </a:lnTo>
                <a:lnTo>
                  <a:pt x="305" y="353"/>
                </a:lnTo>
                <a:lnTo>
                  <a:pt x="309" y="338"/>
                </a:lnTo>
                <a:lnTo>
                  <a:pt x="311" y="322"/>
                </a:lnTo>
                <a:lnTo>
                  <a:pt x="312" y="303"/>
                </a:lnTo>
                <a:lnTo>
                  <a:pt x="312" y="303"/>
                </a:lnTo>
                <a:lnTo>
                  <a:pt x="312" y="303"/>
                </a:lnTo>
                <a:lnTo>
                  <a:pt x="312" y="301"/>
                </a:lnTo>
                <a:lnTo>
                  <a:pt x="312" y="2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editAs="oneCell">
    <xdr:from>
      <xdr:col>1</xdr:col>
      <xdr:colOff>0</xdr:colOff>
      <xdr:row>0</xdr:row>
      <xdr:rowOff>142884</xdr:rowOff>
    </xdr:from>
    <xdr:to>
      <xdr:col>1</xdr:col>
      <xdr:colOff>2023254</xdr:colOff>
      <xdr:row>0</xdr:row>
      <xdr:rowOff>460384</xdr:rowOff>
    </xdr:to>
    <xdr:pic>
      <xdr:nvPicPr>
        <xdr:cNvPr id="4" name="Image 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269875" y="142884"/>
          <a:ext cx="2023254" cy="31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538497</xdr:colOff>
      <xdr:row>0</xdr:row>
      <xdr:rowOff>127419</xdr:rowOff>
    </xdr:from>
    <xdr:to>
      <xdr:col>8</xdr:col>
      <xdr:colOff>812817</xdr:colOff>
      <xdr:row>0</xdr:row>
      <xdr:rowOff>511467</xdr:rowOff>
    </xdr:to>
    <xdr:grpSp>
      <xdr:nvGrpSpPr>
        <xdr:cNvPr id="14" name="Group 31">
          <a:hlinkClick xmlns:r="http://schemas.openxmlformats.org/officeDocument/2006/relationships" r:id="rId1"/>
          <a:extLst>
            <a:ext uri="{FF2B5EF4-FFF2-40B4-BE49-F238E27FC236}">
              <a16:creationId xmlns:a16="http://schemas.microsoft.com/office/drawing/2014/main" id="{00000000-0008-0000-0600-00000E000000}"/>
            </a:ext>
          </a:extLst>
        </xdr:cNvPr>
        <xdr:cNvGrpSpPr/>
      </xdr:nvGrpSpPr>
      <xdr:grpSpPr>
        <a:xfrm>
          <a:off x="14178297" y="127419"/>
          <a:ext cx="274320" cy="384048"/>
          <a:chOff x="446088" y="2332038"/>
          <a:chExt cx="563562" cy="909638"/>
        </a:xfrm>
        <a:solidFill>
          <a:schemeClr val="bg1"/>
        </a:solidFill>
      </xdr:grpSpPr>
      <xdr:sp macro="" textlink="">
        <xdr:nvSpPr>
          <xdr:cNvPr id="15" name="Freeform 10">
            <a:extLst>
              <a:ext uri="{FF2B5EF4-FFF2-40B4-BE49-F238E27FC236}">
                <a16:creationId xmlns:a16="http://schemas.microsoft.com/office/drawing/2014/main" id="{00000000-0008-0000-0600-00000F000000}"/>
              </a:ext>
            </a:extLst>
          </xdr:cNvPr>
          <xdr:cNvSpPr>
            <a:spLocks/>
          </xdr:cNvSpPr>
        </xdr:nvSpPr>
        <xdr:spPr bwMode="auto">
          <a:xfrm>
            <a:off x="561975" y="2447926"/>
            <a:ext cx="238125" cy="206375"/>
          </a:xfrm>
          <a:custGeom>
            <a:avLst/>
            <a:gdLst>
              <a:gd name="T0" fmla="*/ 24 w 150"/>
              <a:gd name="T1" fmla="*/ 95 h 130"/>
              <a:gd name="T2" fmla="*/ 21 w 150"/>
              <a:gd name="T3" fmla="*/ 75 h 130"/>
              <a:gd name="T4" fmla="*/ 22 w 150"/>
              <a:gd name="T5" fmla="*/ 64 h 130"/>
              <a:gd name="T6" fmla="*/ 30 w 150"/>
              <a:gd name="T7" fmla="*/ 45 h 130"/>
              <a:gd name="T8" fmla="*/ 44 w 150"/>
              <a:gd name="T9" fmla="*/ 30 h 130"/>
              <a:gd name="T10" fmla="*/ 64 w 150"/>
              <a:gd name="T11" fmla="*/ 22 h 130"/>
              <a:gd name="T12" fmla="*/ 75 w 150"/>
              <a:gd name="T13" fmla="*/ 21 h 130"/>
              <a:gd name="T14" fmla="*/ 96 w 150"/>
              <a:gd name="T15" fmla="*/ 25 h 130"/>
              <a:gd name="T16" fmla="*/ 113 w 150"/>
              <a:gd name="T17" fmla="*/ 36 h 130"/>
              <a:gd name="T18" fmla="*/ 125 w 150"/>
              <a:gd name="T19" fmla="*/ 54 h 130"/>
              <a:gd name="T20" fmla="*/ 129 w 150"/>
              <a:gd name="T21" fmla="*/ 75 h 130"/>
              <a:gd name="T22" fmla="*/ 129 w 150"/>
              <a:gd name="T23" fmla="*/ 85 h 130"/>
              <a:gd name="T24" fmla="*/ 125 w 150"/>
              <a:gd name="T25" fmla="*/ 95 h 130"/>
              <a:gd name="T26" fmla="*/ 125 w 150"/>
              <a:gd name="T27" fmla="*/ 130 h 130"/>
              <a:gd name="T28" fmla="*/ 131 w 150"/>
              <a:gd name="T29" fmla="*/ 124 h 130"/>
              <a:gd name="T30" fmla="*/ 140 w 150"/>
              <a:gd name="T31" fmla="*/ 112 h 130"/>
              <a:gd name="T32" fmla="*/ 145 w 150"/>
              <a:gd name="T33" fmla="*/ 98 h 130"/>
              <a:gd name="T34" fmla="*/ 149 w 150"/>
              <a:gd name="T35" fmla="*/ 83 h 130"/>
              <a:gd name="T36" fmla="*/ 150 w 150"/>
              <a:gd name="T37" fmla="*/ 75 h 130"/>
              <a:gd name="T38" fmla="*/ 148 w 150"/>
              <a:gd name="T39" fmla="*/ 61 h 130"/>
              <a:gd name="T40" fmla="*/ 143 w 150"/>
              <a:gd name="T41" fmla="*/ 46 h 130"/>
              <a:gd name="T42" fmla="*/ 137 w 150"/>
              <a:gd name="T43" fmla="*/ 33 h 130"/>
              <a:gd name="T44" fmla="*/ 128 w 150"/>
              <a:gd name="T45" fmla="*/ 22 h 130"/>
              <a:gd name="T46" fmla="*/ 117 w 150"/>
              <a:gd name="T47" fmla="*/ 13 h 130"/>
              <a:gd name="T48" fmla="*/ 103 w 150"/>
              <a:gd name="T49" fmla="*/ 7 h 130"/>
              <a:gd name="T50" fmla="*/ 90 w 150"/>
              <a:gd name="T51" fmla="*/ 2 h 130"/>
              <a:gd name="T52" fmla="*/ 75 w 150"/>
              <a:gd name="T53" fmla="*/ 0 h 130"/>
              <a:gd name="T54" fmla="*/ 67 w 150"/>
              <a:gd name="T55" fmla="*/ 1 h 130"/>
              <a:gd name="T56" fmla="*/ 53 w 150"/>
              <a:gd name="T57" fmla="*/ 3 h 130"/>
              <a:gd name="T58" fmla="*/ 40 w 150"/>
              <a:gd name="T59" fmla="*/ 10 h 130"/>
              <a:gd name="T60" fmla="*/ 27 w 150"/>
              <a:gd name="T61" fmla="*/ 18 h 130"/>
              <a:gd name="T62" fmla="*/ 17 w 150"/>
              <a:gd name="T63" fmla="*/ 27 h 130"/>
              <a:gd name="T64" fmla="*/ 9 w 150"/>
              <a:gd name="T65" fmla="*/ 40 h 130"/>
              <a:gd name="T66" fmla="*/ 3 w 150"/>
              <a:gd name="T67" fmla="*/ 53 h 130"/>
              <a:gd name="T68" fmla="*/ 0 w 150"/>
              <a:gd name="T69" fmla="*/ 67 h 130"/>
              <a:gd name="T70" fmla="*/ 0 w 150"/>
              <a:gd name="T71" fmla="*/ 75 h 130"/>
              <a:gd name="T72" fmla="*/ 2 w 150"/>
              <a:gd name="T73" fmla="*/ 90 h 130"/>
              <a:gd name="T74" fmla="*/ 6 w 150"/>
              <a:gd name="T75" fmla="*/ 106 h 130"/>
              <a:gd name="T76" fmla="*/ 14 w 150"/>
              <a:gd name="T77" fmla="*/ 119 h 130"/>
              <a:gd name="T78" fmla="*/ 24 w 150"/>
              <a:gd name="T79" fmla="*/ 130 h 130"/>
              <a:gd name="T80" fmla="*/ 24 w 150"/>
              <a:gd name="T81" fmla="*/ 98 h 130"/>
              <a:gd name="T82" fmla="*/ 24 w 150"/>
              <a:gd name="T83" fmla="*/ 95 h 1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Lst>
            <a:rect l="0" t="0" r="r" b="b"/>
            <a:pathLst>
              <a:path w="150" h="130">
                <a:moveTo>
                  <a:pt x="24" y="95"/>
                </a:moveTo>
                <a:lnTo>
                  <a:pt x="24" y="95"/>
                </a:lnTo>
                <a:lnTo>
                  <a:pt x="21" y="85"/>
                </a:lnTo>
                <a:lnTo>
                  <a:pt x="21" y="75"/>
                </a:lnTo>
                <a:lnTo>
                  <a:pt x="21" y="75"/>
                </a:lnTo>
                <a:lnTo>
                  <a:pt x="22" y="64"/>
                </a:lnTo>
                <a:lnTo>
                  <a:pt x="24" y="54"/>
                </a:lnTo>
                <a:lnTo>
                  <a:pt x="30" y="45"/>
                </a:lnTo>
                <a:lnTo>
                  <a:pt x="36" y="36"/>
                </a:lnTo>
                <a:lnTo>
                  <a:pt x="44" y="30"/>
                </a:lnTo>
                <a:lnTo>
                  <a:pt x="54" y="25"/>
                </a:lnTo>
                <a:lnTo>
                  <a:pt x="64" y="22"/>
                </a:lnTo>
                <a:lnTo>
                  <a:pt x="75" y="21"/>
                </a:lnTo>
                <a:lnTo>
                  <a:pt x="75" y="21"/>
                </a:lnTo>
                <a:lnTo>
                  <a:pt x="86" y="22"/>
                </a:lnTo>
                <a:lnTo>
                  <a:pt x="96" y="25"/>
                </a:lnTo>
                <a:lnTo>
                  <a:pt x="106" y="30"/>
                </a:lnTo>
                <a:lnTo>
                  <a:pt x="113" y="36"/>
                </a:lnTo>
                <a:lnTo>
                  <a:pt x="120" y="45"/>
                </a:lnTo>
                <a:lnTo>
                  <a:pt x="125" y="54"/>
                </a:lnTo>
                <a:lnTo>
                  <a:pt x="128" y="64"/>
                </a:lnTo>
                <a:lnTo>
                  <a:pt x="129" y="75"/>
                </a:lnTo>
                <a:lnTo>
                  <a:pt x="129" y="75"/>
                </a:lnTo>
                <a:lnTo>
                  <a:pt x="129" y="85"/>
                </a:lnTo>
                <a:lnTo>
                  <a:pt x="125" y="95"/>
                </a:lnTo>
                <a:lnTo>
                  <a:pt x="125" y="95"/>
                </a:lnTo>
                <a:lnTo>
                  <a:pt x="125" y="98"/>
                </a:lnTo>
                <a:lnTo>
                  <a:pt x="125" y="130"/>
                </a:lnTo>
                <a:lnTo>
                  <a:pt x="125" y="130"/>
                </a:lnTo>
                <a:lnTo>
                  <a:pt x="131" y="124"/>
                </a:lnTo>
                <a:lnTo>
                  <a:pt x="135" y="119"/>
                </a:lnTo>
                <a:lnTo>
                  <a:pt x="140" y="112"/>
                </a:lnTo>
                <a:lnTo>
                  <a:pt x="143" y="106"/>
                </a:lnTo>
                <a:lnTo>
                  <a:pt x="145" y="98"/>
                </a:lnTo>
                <a:lnTo>
                  <a:pt x="148" y="90"/>
                </a:lnTo>
                <a:lnTo>
                  <a:pt x="149" y="83"/>
                </a:lnTo>
                <a:lnTo>
                  <a:pt x="150" y="75"/>
                </a:lnTo>
                <a:lnTo>
                  <a:pt x="150" y="75"/>
                </a:lnTo>
                <a:lnTo>
                  <a:pt x="149" y="67"/>
                </a:lnTo>
                <a:lnTo>
                  <a:pt x="148" y="61"/>
                </a:lnTo>
                <a:lnTo>
                  <a:pt x="146" y="53"/>
                </a:lnTo>
                <a:lnTo>
                  <a:pt x="143" y="46"/>
                </a:lnTo>
                <a:lnTo>
                  <a:pt x="141" y="40"/>
                </a:lnTo>
                <a:lnTo>
                  <a:pt x="137" y="33"/>
                </a:lnTo>
                <a:lnTo>
                  <a:pt x="132" y="27"/>
                </a:lnTo>
                <a:lnTo>
                  <a:pt x="128" y="22"/>
                </a:lnTo>
                <a:lnTo>
                  <a:pt x="122" y="18"/>
                </a:lnTo>
                <a:lnTo>
                  <a:pt x="117" y="13"/>
                </a:lnTo>
                <a:lnTo>
                  <a:pt x="110" y="10"/>
                </a:lnTo>
                <a:lnTo>
                  <a:pt x="103" y="7"/>
                </a:lnTo>
                <a:lnTo>
                  <a:pt x="97" y="3"/>
                </a:lnTo>
                <a:lnTo>
                  <a:pt x="90" y="2"/>
                </a:lnTo>
                <a:lnTo>
                  <a:pt x="83" y="1"/>
                </a:lnTo>
                <a:lnTo>
                  <a:pt x="75" y="0"/>
                </a:lnTo>
                <a:lnTo>
                  <a:pt x="75" y="0"/>
                </a:lnTo>
                <a:lnTo>
                  <a:pt x="67" y="1"/>
                </a:lnTo>
                <a:lnTo>
                  <a:pt x="59" y="2"/>
                </a:lnTo>
                <a:lnTo>
                  <a:pt x="53" y="3"/>
                </a:lnTo>
                <a:lnTo>
                  <a:pt x="46" y="7"/>
                </a:lnTo>
                <a:lnTo>
                  <a:pt x="40" y="10"/>
                </a:lnTo>
                <a:lnTo>
                  <a:pt x="33" y="13"/>
                </a:lnTo>
                <a:lnTo>
                  <a:pt x="27" y="18"/>
                </a:lnTo>
                <a:lnTo>
                  <a:pt x="22" y="22"/>
                </a:lnTo>
                <a:lnTo>
                  <a:pt x="17" y="27"/>
                </a:lnTo>
                <a:lnTo>
                  <a:pt x="13" y="33"/>
                </a:lnTo>
                <a:lnTo>
                  <a:pt x="9" y="40"/>
                </a:lnTo>
                <a:lnTo>
                  <a:pt x="5" y="46"/>
                </a:lnTo>
                <a:lnTo>
                  <a:pt x="3" y="53"/>
                </a:lnTo>
                <a:lnTo>
                  <a:pt x="2" y="61"/>
                </a:lnTo>
                <a:lnTo>
                  <a:pt x="0" y="67"/>
                </a:lnTo>
                <a:lnTo>
                  <a:pt x="0" y="75"/>
                </a:lnTo>
                <a:lnTo>
                  <a:pt x="0" y="75"/>
                </a:lnTo>
                <a:lnTo>
                  <a:pt x="1" y="83"/>
                </a:lnTo>
                <a:lnTo>
                  <a:pt x="2" y="90"/>
                </a:lnTo>
                <a:lnTo>
                  <a:pt x="3" y="98"/>
                </a:lnTo>
                <a:lnTo>
                  <a:pt x="6" y="106"/>
                </a:lnTo>
                <a:lnTo>
                  <a:pt x="10" y="112"/>
                </a:lnTo>
                <a:lnTo>
                  <a:pt x="14" y="119"/>
                </a:lnTo>
                <a:lnTo>
                  <a:pt x="19" y="124"/>
                </a:lnTo>
                <a:lnTo>
                  <a:pt x="24" y="130"/>
                </a:lnTo>
                <a:lnTo>
                  <a:pt x="24" y="98"/>
                </a:lnTo>
                <a:lnTo>
                  <a:pt x="24" y="98"/>
                </a:lnTo>
                <a:lnTo>
                  <a:pt x="24" y="95"/>
                </a:lnTo>
                <a:lnTo>
                  <a:pt x="24" y="9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16" name="Freeform 11">
            <a:extLst>
              <a:ext uri="{FF2B5EF4-FFF2-40B4-BE49-F238E27FC236}">
                <a16:creationId xmlns:a16="http://schemas.microsoft.com/office/drawing/2014/main" id="{00000000-0008-0000-0600-000010000000}"/>
              </a:ext>
            </a:extLst>
          </xdr:cNvPr>
          <xdr:cNvSpPr>
            <a:spLocks/>
          </xdr:cNvSpPr>
        </xdr:nvSpPr>
        <xdr:spPr bwMode="auto">
          <a:xfrm>
            <a:off x="446088" y="2332038"/>
            <a:ext cx="468313" cy="455613"/>
          </a:xfrm>
          <a:custGeom>
            <a:avLst/>
            <a:gdLst>
              <a:gd name="T0" fmla="*/ 20 w 295"/>
              <a:gd name="T1" fmla="*/ 148 h 287"/>
              <a:gd name="T2" fmla="*/ 23 w 295"/>
              <a:gd name="T3" fmla="*/ 123 h 287"/>
              <a:gd name="T4" fmla="*/ 30 w 295"/>
              <a:gd name="T5" fmla="*/ 98 h 287"/>
              <a:gd name="T6" fmla="*/ 42 w 295"/>
              <a:gd name="T7" fmla="*/ 76 h 287"/>
              <a:gd name="T8" fmla="*/ 57 w 295"/>
              <a:gd name="T9" fmla="*/ 58 h 287"/>
              <a:gd name="T10" fmla="*/ 76 w 295"/>
              <a:gd name="T11" fmla="*/ 42 h 287"/>
              <a:gd name="T12" fmla="*/ 98 w 295"/>
              <a:gd name="T13" fmla="*/ 30 h 287"/>
              <a:gd name="T14" fmla="*/ 122 w 295"/>
              <a:gd name="T15" fmla="*/ 23 h 287"/>
              <a:gd name="T16" fmla="*/ 148 w 295"/>
              <a:gd name="T17" fmla="*/ 20 h 287"/>
              <a:gd name="T18" fmla="*/ 161 w 295"/>
              <a:gd name="T19" fmla="*/ 21 h 287"/>
              <a:gd name="T20" fmla="*/ 185 w 295"/>
              <a:gd name="T21" fmla="*/ 27 h 287"/>
              <a:gd name="T22" fmla="*/ 208 w 295"/>
              <a:gd name="T23" fmla="*/ 35 h 287"/>
              <a:gd name="T24" fmla="*/ 229 w 295"/>
              <a:gd name="T25" fmla="*/ 50 h 287"/>
              <a:gd name="T26" fmla="*/ 246 w 295"/>
              <a:gd name="T27" fmla="*/ 67 h 287"/>
              <a:gd name="T28" fmla="*/ 260 w 295"/>
              <a:gd name="T29" fmla="*/ 87 h 287"/>
              <a:gd name="T30" fmla="*/ 270 w 295"/>
              <a:gd name="T31" fmla="*/ 110 h 287"/>
              <a:gd name="T32" fmla="*/ 275 w 295"/>
              <a:gd name="T33" fmla="*/ 135 h 287"/>
              <a:gd name="T34" fmla="*/ 276 w 295"/>
              <a:gd name="T35" fmla="*/ 148 h 287"/>
              <a:gd name="T36" fmla="*/ 272 w 295"/>
              <a:gd name="T37" fmla="*/ 178 h 287"/>
              <a:gd name="T38" fmla="*/ 262 w 295"/>
              <a:gd name="T39" fmla="*/ 204 h 287"/>
              <a:gd name="T40" fmla="*/ 247 w 295"/>
              <a:gd name="T41" fmla="*/ 228 h 287"/>
              <a:gd name="T42" fmla="*/ 227 w 295"/>
              <a:gd name="T43" fmla="*/ 247 h 287"/>
              <a:gd name="T44" fmla="*/ 237 w 295"/>
              <a:gd name="T45" fmla="*/ 253 h 287"/>
              <a:gd name="T46" fmla="*/ 246 w 295"/>
              <a:gd name="T47" fmla="*/ 259 h 287"/>
              <a:gd name="T48" fmla="*/ 267 w 295"/>
              <a:gd name="T49" fmla="*/ 236 h 287"/>
              <a:gd name="T50" fmla="*/ 282 w 295"/>
              <a:gd name="T51" fmla="*/ 210 h 287"/>
              <a:gd name="T52" fmla="*/ 292 w 295"/>
              <a:gd name="T53" fmla="*/ 180 h 287"/>
              <a:gd name="T54" fmla="*/ 295 w 295"/>
              <a:gd name="T55" fmla="*/ 148 h 287"/>
              <a:gd name="T56" fmla="*/ 294 w 295"/>
              <a:gd name="T57" fmla="*/ 132 h 287"/>
              <a:gd name="T58" fmla="*/ 289 w 295"/>
              <a:gd name="T59" fmla="*/ 104 h 287"/>
              <a:gd name="T60" fmla="*/ 278 w 295"/>
              <a:gd name="T61" fmla="*/ 77 h 287"/>
              <a:gd name="T62" fmla="*/ 262 w 295"/>
              <a:gd name="T63" fmla="*/ 54 h 287"/>
              <a:gd name="T64" fmla="*/ 241 w 295"/>
              <a:gd name="T65" fmla="*/ 34 h 287"/>
              <a:gd name="T66" fmla="*/ 218 w 295"/>
              <a:gd name="T67" fmla="*/ 18 h 287"/>
              <a:gd name="T68" fmla="*/ 192 w 295"/>
              <a:gd name="T69" fmla="*/ 7 h 287"/>
              <a:gd name="T70" fmla="*/ 163 w 295"/>
              <a:gd name="T71" fmla="*/ 1 h 287"/>
              <a:gd name="T72" fmla="*/ 148 w 295"/>
              <a:gd name="T73" fmla="*/ 0 h 287"/>
              <a:gd name="T74" fmla="*/ 118 w 295"/>
              <a:gd name="T75" fmla="*/ 4 h 287"/>
              <a:gd name="T76" fmla="*/ 90 w 295"/>
              <a:gd name="T77" fmla="*/ 12 h 287"/>
              <a:gd name="T78" fmla="*/ 65 w 295"/>
              <a:gd name="T79" fmla="*/ 26 h 287"/>
              <a:gd name="T80" fmla="*/ 43 w 295"/>
              <a:gd name="T81" fmla="*/ 43 h 287"/>
              <a:gd name="T82" fmla="*/ 25 w 295"/>
              <a:gd name="T83" fmla="*/ 65 h 287"/>
              <a:gd name="T84" fmla="*/ 11 w 295"/>
              <a:gd name="T85" fmla="*/ 91 h 287"/>
              <a:gd name="T86" fmla="*/ 2 w 295"/>
              <a:gd name="T87" fmla="*/ 118 h 287"/>
              <a:gd name="T88" fmla="*/ 0 w 295"/>
              <a:gd name="T89" fmla="*/ 148 h 287"/>
              <a:gd name="T90" fmla="*/ 0 w 295"/>
              <a:gd name="T91" fmla="*/ 160 h 287"/>
              <a:gd name="T92" fmla="*/ 3 w 295"/>
              <a:gd name="T93" fmla="*/ 183 h 287"/>
              <a:gd name="T94" fmla="*/ 11 w 295"/>
              <a:gd name="T95" fmla="*/ 204 h 287"/>
              <a:gd name="T96" fmla="*/ 21 w 295"/>
              <a:gd name="T97" fmla="*/ 224 h 287"/>
              <a:gd name="T98" fmla="*/ 34 w 295"/>
              <a:gd name="T99" fmla="*/ 243 h 287"/>
              <a:gd name="T100" fmla="*/ 50 w 295"/>
              <a:gd name="T101" fmla="*/ 258 h 287"/>
              <a:gd name="T102" fmla="*/ 67 w 295"/>
              <a:gd name="T103" fmla="*/ 272 h 287"/>
              <a:gd name="T104" fmla="*/ 86 w 295"/>
              <a:gd name="T105" fmla="*/ 282 h 287"/>
              <a:gd name="T106" fmla="*/ 97 w 295"/>
              <a:gd name="T107" fmla="*/ 265 h 287"/>
              <a:gd name="T108" fmla="*/ 88 w 295"/>
              <a:gd name="T109" fmla="*/ 261 h 287"/>
              <a:gd name="T110" fmla="*/ 66 w 295"/>
              <a:gd name="T111" fmla="*/ 246 h 287"/>
              <a:gd name="T112" fmla="*/ 42 w 295"/>
              <a:gd name="T113" fmla="*/ 218 h 287"/>
              <a:gd name="T114" fmla="*/ 29 w 295"/>
              <a:gd name="T115" fmla="*/ 194 h 287"/>
              <a:gd name="T116" fmla="*/ 23 w 295"/>
              <a:gd name="T117" fmla="*/ 177 h 287"/>
              <a:gd name="T118" fmla="*/ 20 w 295"/>
              <a:gd name="T119" fmla="*/ 158 h 287"/>
              <a:gd name="T120" fmla="*/ 20 w 295"/>
              <a:gd name="T121" fmla="*/ 148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95" h="287">
                <a:moveTo>
                  <a:pt x="20" y="148"/>
                </a:moveTo>
                <a:lnTo>
                  <a:pt x="20" y="148"/>
                </a:lnTo>
                <a:lnTo>
                  <a:pt x="21" y="135"/>
                </a:lnTo>
                <a:lnTo>
                  <a:pt x="23" y="123"/>
                </a:lnTo>
                <a:lnTo>
                  <a:pt x="25" y="110"/>
                </a:lnTo>
                <a:lnTo>
                  <a:pt x="30" y="98"/>
                </a:lnTo>
                <a:lnTo>
                  <a:pt x="35" y="87"/>
                </a:lnTo>
                <a:lnTo>
                  <a:pt x="42" y="76"/>
                </a:lnTo>
                <a:lnTo>
                  <a:pt x="50" y="67"/>
                </a:lnTo>
                <a:lnTo>
                  <a:pt x="57" y="58"/>
                </a:lnTo>
                <a:lnTo>
                  <a:pt x="66" y="50"/>
                </a:lnTo>
                <a:lnTo>
                  <a:pt x="76" y="42"/>
                </a:lnTo>
                <a:lnTo>
                  <a:pt x="87" y="35"/>
                </a:lnTo>
                <a:lnTo>
                  <a:pt x="98" y="30"/>
                </a:lnTo>
                <a:lnTo>
                  <a:pt x="110" y="27"/>
                </a:lnTo>
                <a:lnTo>
                  <a:pt x="122" y="23"/>
                </a:lnTo>
                <a:lnTo>
                  <a:pt x="135" y="21"/>
                </a:lnTo>
                <a:lnTo>
                  <a:pt x="148" y="20"/>
                </a:lnTo>
                <a:lnTo>
                  <a:pt x="148" y="20"/>
                </a:lnTo>
                <a:lnTo>
                  <a:pt x="161" y="21"/>
                </a:lnTo>
                <a:lnTo>
                  <a:pt x="173" y="23"/>
                </a:lnTo>
                <a:lnTo>
                  <a:pt x="185" y="27"/>
                </a:lnTo>
                <a:lnTo>
                  <a:pt x="197" y="30"/>
                </a:lnTo>
                <a:lnTo>
                  <a:pt x="208" y="35"/>
                </a:lnTo>
                <a:lnTo>
                  <a:pt x="219" y="42"/>
                </a:lnTo>
                <a:lnTo>
                  <a:pt x="229" y="50"/>
                </a:lnTo>
                <a:lnTo>
                  <a:pt x="238" y="58"/>
                </a:lnTo>
                <a:lnTo>
                  <a:pt x="246" y="67"/>
                </a:lnTo>
                <a:lnTo>
                  <a:pt x="254" y="76"/>
                </a:lnTo>
                <a:lnTo>
                  <a:pt x="260" y="87"/>
                </a:lnTo>
                <a:lnTo>
                  <a:pt x="266" y="98"/>
                </a:lnTo>
                <a:lnTo>
                  <a:pt x="270" y="110"/>
                </a:lnTo>
                <a:lnTo>
                  <a:pt x="272" y="123"/>
                </a:lnTo>
                <a:lnTo>
                  <a:pt x="275" y="135"/>
                </a:lnTo>
                <a:lnTo>
                  <a:pt x="276" y="148"/>
                </a:lnTo>
                <a:lnTo>
                  <a:pt x="276" y="148"/>
                </a:lnTo>
                <a:lnTo>
                  <a:pt x="275" y="163"/>
                </a:lnTo>
                <a:lnTo>
                  <a:pt x="272" y="178"/>
                </a:lnTo>
                <a:lnTo>
                  <a:pt x="268" y="191"/>
                </a:lnTo>
                <a:lnTo>
                  <a:pt x="262" y="204"/>
                </a:lnTo>
                <a:lnTo>
                  <a:pt x="256" y="216"/>
                </a:lnTo>
                <a:lnTo>
                  <a:pt x="247" y="228"/>
                </a:lnTo>
                <a:lnTo>
                  <a:pt x="238" y="238"/>
                </a:lnTo>
                <a:lnTo>
                  <a:pt x="227" y="247"/>
                </a:lnTo>
                <a:lnTo>
                  <a:pt x="227" y="247"/>
                </a:lnTo>
                <a:lnTo>
                  <a:pt x="237" y="253"/>
                </a:lnTo>
                <a:lnTo>
                  <a:pt x="246" y="259"/>
                </a:lnTo>
                <a:lnTo>
                  <a:pt x="246" y="259"/>
                </a:lnTo>
                <a:lnTo>
                  <a:pt x="257" y="248"/>
                </a:lnTo>
                <a:lnTo>
                  <a:pt x="267" y="236"/>
                </a:lnTo>
                <a:lnTo>
                  <a:pt x="275" y="224"/>
                </a:lnTo>
                <a:lnTo>
                  <a:pt x="282" y="210"/>
                </a:lnTo>
                <a:lnTo>
                  <a:pt x="288" y="195"/>
                </a:lnTo>
                <a:lnTo>
                  <a:pt x="292" y="180"/>
                </a:lnTo>
                <a:lnTo>
                  <a:pt x="294" y="164"/>
                </a:lnTo>
                <a:lnTo>
                  <a:pt x="295" y="148"/>
                </a:lnTo>
                <a:lnTo>
                  <a:pt x="295" y="148"/>
                </a:lnTo>
                <a:lnTo>
                  <a:pt x="294" y="132"/>
                </a:lnTo>
                <a:lnTo>
                  <a:pt x="292" y="118"/>
                </a:lnTo>
                <a:lnTo>
                  <a:pt x="289" y="104"/>
                </a:lnTo>
                <a:lnTo>
                  <a:pt x="284" y="91"/>
                </a:lnTo>
                <a:lnTo>
                  <a:pt x="278" y="77"/>
                </a:lnTo>
                <a:lnTo>
                  <a:pt x="270" y="65"/>
                </a:lnTo>
                <a:lnTo>
                  <a:pt x="262" y="54"/>
                </a:lnTo>
                <a:lnTo>
                  <a:pt x="253" y="43"/>
                </a:lnTo>
                <a:lnTo>
                  <a:pt x="241" y="34"/>
                </a:lnTo>
                <a:lnTo>
                  <a:pt x="230" y="26"/>
                </a:lnTo>
                <a:lnTo>
                  <a:pt x="218" y="18"/>
                </a:lnTo>
                <a:lnTo>
                  <a:pt x="205" y="12"/>
                </a:lnTo>
                <a:lnTo>
                  <a:pt x="192" y="7"/>
                </a:lnTo>
                <a:lnTo>
                  <a:pt x="178" y="4"/>
                </a:lnTo>
                <a:lnTo>
                  <a:pt x="163" y="1"/>
                </a:lnTo>
                <a:lnTo>
                  <a:pt x="148" y="0"/>
                </a:lnTo>
                <a:lnTo>
                  <a:pt x="148" y="0"/>
                </a:lnTo>
                <a:lnTo>
                  <a:pt x="132" y="1"/>
                </a:lnTo>
                <a:lnTo>
                  <a:pt x="118" y="4"/>
                </a:lnTo>
                <a:lnTo>
                  <a:pt x="104" y="7"/>
                </a:lnTo>
                <a:lnTo>
                  <a:pt x="90" y="12"/>
                </a:lnTo>
                <a:lnTo>
                  <a:pt x="77" y="18"/>
                </a:lnTo>
                <a:lnTo>
                  <a:pt x="65" y="26"/>
                </a:lnTo>
                <a:lnTo>
                  <a:pt x="54" y="34"/>
                </a:lnTo>
                <a:lnTo>
                  <a:pt x="43" y="43"/>
                </a:lnTo>
                <a:lnTo>
                  <a:pt x="33" y="54"/>
                </a:lnTo>
                <a:lnTo>
                  <a:pt x="25" y="65"/>
                </a:lnTo>
                <a:lnTo>
                  <a:pt x="18" y="77"/>
                </a:lnTo>
                <a:lnTo>
                  <a:pt x="11" y="91"/>
                </a:lnTo>
                <a:lnTo>
                  <a:pt x="7" y="104"/>
                </a:lnTo>
                <a:lnTo>
                  <a:pt x="2" y="118"/>
                </a:lnTo>
                <a:lnTo>
                  <a:pt x="0" y="132"/>
                </a:lnTo>
                <a:lnTo>
                  <a:pt x="0" y="148"/>
                </a:lnTo>
                <a:lnTo>
                  <a:pt x="0" y="148"/>
                </a:lnTo>
                <a:lnTo>
                  <a:pt x="0" y="160"/>
                </a:lnTo>
                <a:lnTo>
                  <a:pt x="1" y="171"/>
                </a:lnTo>
                <a:lnTo>
                  <a:pt x="3" y="183"/>
                </a:lnTo>
                <a:lnTo>
                  <a:pt x="7" y="194"/>
                </a:lnTo>
                <a:lnTo>
                  <a:pt x="11" y="204"/>
                </a:lnTo>
                <a:lnTo>
                  <a:pt x="16" y="215"/>
                </a:lnTo>
                <a:lnTo>
                  <a:pt x="21" y="224"/>
                </a:lnTo>
                <a:lnTo>
                  <a:pt x="27" y="234"/>
                </a:lnTo>
                <a:lnTo>
                  <a:pt x="34" y="243"/>
                </a:lnTo>
                <a:lnTo>
                  <a:pt x="41" y="250"/>
                </a:lnTo>
                <a:lnTo>
                  <a:pt x="50" y="258"/>
                </a:lnTo>
                <a:lnTo>
                  <a:pt x="57" y="266"/>
                </a:lnTo>
                <a:lnTo>
                  <a:pt x="67" y="272"/>
                </a:lnTo>
                <a:lnTo>
                  <a:pt x="76" y="278"/>
                </a:lnTo>
                <a:lnTo>
                  <a:pt x="86" y="282"/>
                </a:lnTo>
                <a:lnTo>
                  <a:pt x="97" y="287"/>
                </a:lnTo>
                <a:lnTo>
                  <a:pt x="97" y="265"/>
                </a:lnTo>
                <a:lnTo>
                  <a:pt x="97" y="265"/>
                </a:lnTo>
                <a:lnTo>
                  <a:pt x="88" y="261"/>
                </a:lnTo>
                <a:lnTo>
                  <a:pt x="81" y="257"/>
                </a:lnTo>
                <a:lnTo>
                  <a:pt x="66" y="246"/>
                </a:lnTo>
                <a:lnTo>
                  <a:pt x="53" y="233"/>
                </a:lnTo>
                <a:lnTo>
                  <a:pt x="42" y="218"/>
                </a:lnTo>
                <a:lnTo>
                  <a:pt x="32" y="203"/>
                </a:lnTo>
                <a:lnTo>
                  <a:pt x="29" y="194"/>
                </a:lnTo>
                <a:lnTo>
                  <a:pt x="25" y="185"/>
                </a:lnTo>
                <a:lnTo>
                  <a:pt x="23" y="177"/>
                </a:lnTo>
                <a:lnTo>
                  <a:pt x="21" y="168"/>
                </a:lnTo>
                <a:lnTo>
                  <a:pt x="20" y="158"/>
                </a:lnTo>
                <a:lnTo>
                  <a:pt x="20" y="148"/>
                </a:lnTo>
                <a:lnTo>
                  <a:pt x="20" y="14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17" name="Freeform 12">
            <a:extLst>
              <a:ext uri="{FF2B5EF4-FFF2-40B4-BE49-F238E27FC236}">
                <a16:creationId xmlns:a16="http://schemas.microsoft.com/office/drawing/2014/main" id="{00000000-0008-0000-0600-000011000000}"/>
              </a:ext>
            </a:extLst>
          </xdr:cNvPr>
          <xdr:cNvSpPr>
            <a:spLocks/>
          </xdr:cNvSpPr>
        </xdr:nvSpPr>
        <xdr:spPr bwMode="auto">
          <a:xfrm>
            <a:off x="514350" y="2546351"/>
            <a:ext cx="495300" cy="695325"/>
          </a:xfrm>
          <a:custGeom>
            <a:avLst/>
            <a:gdLst>
              <a:gd name="T0" fmla="*/ 312 w 312"/>
              <a:gd name="T1" fmla="*/ 212 h 438"/>
              <a:gd name="T2" fmla="*/ 304 w 312"/>
              <a:gd name="T3" fmla="*/ 197 h 438"/>
              <a:gd name="T4" fmla="*/ 289 w 312"/>
              <a:gd name="T5" fmla="*/ 188 h 438"/>
              <a:gd name="T6" fmla="*/ 276 w 312"/>
              <a:gd name="T7" fmla="*/ 189 h 438"/>
              <a:gd name="T8" fmla="*/ 260 w 312"/>
              <a:gd name="T9" fmla="*/ 200 h 438"/>
              <a:gd name="T10" fmla="*/ 259 w 312"/>
              <a:gd name="T11" fmla="*/ 184 h 438"/>
              <a:gd name="T12" fmla="*/ 250 w 312"/>
              <a:gd name="T13" fmla="*/ 166 h 438"/>
              <a:gd name="T14" fmla="*/ 234 w 312"/>
              <a:gd name="T15" fmla="*/ 158 h 438"/>
              <a:gd name="T16" fmla="*/ 219 w 312"/>
              <a:gd name="T17" fmla="*/ 158 h 438"/>
              <a:gd name="T18" fmla="*/ 200 w 312"/>
              <a:gd name="T19" fmla="*/ 174 h 438"/>
              <a:gd name="T20" fmla="*/ 198 w 312"/>
              <a:gd name="T21" fmla="*/ 157 h 438"/>
              <a:gd name="T22" fmla="*/ 190 w 312"/>
              <a:gd name="T23" fmla="*/ 140 h 438"/>
              <a:gd name="T24" fmla="*/ 173 w 312"/>
              <a:gd name="T25" fmla="*/ 131 h 438"/>
              <a:gd name="T26" fmla="*/ 161 w 312"/>
              <a:gd name="T27" fmla="*/ 130 h 438"/>
              <a:gd name="T28" fmla="*/ 148 w 312"/>
              <a:gd name="T29" fmla="*/ 135 h 438"/>
              <a:gd name="T30" fmla="*/ 138 w 312"/>
              <a:gd name="T31" fmla="*/ 146 h 438"/>
              <a:gd name="T32" fmla="*/ 136 w 312"/>
              <a:gd name="T33" fmla="*/ 36 h 438"/>
              <a:gd name="T34" fmla="*/ 130 w 312"/>
              <a:gd name="T35" fmla="*/ 16 h 438"/>
              <a:gd name="T36" fmla="*/ 117 w 312"/>
              <a:gd name="T37" fmla="*/ 3 h 438"/>
              <a:gd name="T38" fmla="*/ 105 w 312"/>
              <a:gd name="T39" fmla="*/ 0 h 438"/>
              <a:gd name="T40" fmla="*/ 87 w 312"/>
              <a:gd name="T41" fmla="*/ 6 h 438"/>
              <a:gd name="T42" fmla="*/ 76 w 312"/>
              <a:gd name="T43" fmla="*/ 23 h 438"/>
              <a:gd name="T44" fmla="*/ 74 w 312"/>
              <a:gd name="T45" fmla="*/ 237 h 438"/>
              <a:gd name="T46" fmla="*/ 63 w 312"/>
              <a:gd name="T47" fmla="*/ 205 h 438"/>
              <a:gd name="T48" fmla="*/ 46 w 312"/>
              <a:gd name="T49" fmla="*/ 178 h 438"/>
              <a:gd name="T50" fmla="*/ 27 w 312"/>
              <a:gd name="T51" fmla="*/ 164 h 438"/>
              <a:gd name="T52" fmla="*/ 13 w 312"/>
              <a:gd name="T53" fmla="*/ 163 h 438"/>
              <a:gd name="T54" fmla="*/ 3 w 312"/>
              <a:gd name="T55" fmla="*/ 169 h 438"/>
              <a:gd name="T56" fmla="*/ 0 w 312"/>
              <a:gd name="T57" fmla="*/ 182 h 438"/>
              <a:gd name="T58" fmla="*/ 7 w 312"/>
              <a:gd name="T59" fmla="*/ 217 h 438"/>
              <a:gd name="T60" fmla="*/ 27 w 312"/>
              <a:gd name="T61" fmla="*/ 290 h 438"/>
              <a:gd name="T62" fmla="*/ 38 w 312"/>
              <a:gd name="T63" fmla="*/ 328 h 438"/>
              <a:gd name="T64" fmla="*/ 57 w 312"/>
              <a:gd name="T65" fmla="*/ 368 h 438"/>
              <a:gd name="T66" fmla="*/ 75 w 312"/>
              <a:gd name="T67" fmla="*/ 392 h 438"/>
              <a:gd name="T68" fmla="*/ 116 w 312"/>
              <a:gd name="T69" fmla="*/ 424 h 438"/>
              <a:gd name="T70" fmla="*/ 164 w 312"/>
              <a:gd name="T71" fmla="*/ 437 h 438"/>
              <a:gd name="T72" fmla="*/ 193 w 312"/>
              <a:gd name="T73" fmla="*/ 438 h 438"/>
              <a:gd name="T74" fmla="*/ 226 w 312"/>
              <a:gd name="T75" fmla="*/ 432 h 438"/>
              <a:gd name="T76" fmla="*/ 259 w 312"/>
              <a:gd name="T77" fmla="*/ 416 h 438"/>
              <a:gd name="T78" fmla="*/ 287 w 312"/>
              <a:gd name="T79" fmla="*/ 391 h 438"/>
              <a:gd name="T80" fmla="*/ 305 w 312"/>
              <a:gd name="T81" fmla="*/ 353 h 438"/>
              <a:gd name="T82" fmla="*/ 312 w 312"/>
              <a:gd name="T83" fmla="*/ 303 h 438"/>
              <a:gd name="T84" fmla="*/ 312 w 312"/>
              <a:gd name="T85" fmla="*/ 301 h 4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12" h="438">
                <a:moveTo>
                  <a:pt x="312" y="219"/>
                </a:moveTo>
                <a:lnTo>
                  <a:pt x="312" y="219"/>
                </a:lnTo>
                <a:lnTo>
                  <a:pt x="312" y="212"/>
                </a:lnTo>
                <a:lnTo>
                  <a:pt x="310" y="207"/>
                </a:lnTo>
                <a:lnTo>
                  <a:pt x="308" y="201"/>
                </a:lnTo>
                <a:lnTo>
                  <a:pt x="304" y="197"/>
                </a:lnTo>
                <a:lnTo>
                  <a:pt x="300" y="194"/>
                </a:lnTo>
                <a:lnTo>
                  <a:pt x="295" y="190"/>
                </a:lnTo>
                <a:lnTo>
                  <a:pt x="289" y="188"/>
                </a:lnTo>
                <a:lnTo>
                  <a:pt x="283" y="188"/>
                </a:lnTo>
                <a:lnTo>
                  <a:pt x="283" y="188"/>
                </a:lnTo>
                <a:lnTo>
                  <a:pt x="276" y="189"/>
                </a:lnTo>
                <a:lnTo>
                  <a:pt x="270" y="191"/>
                </a:lnTo>
                <a:lnTo>
                  <a:pt x="265" y="196"/>
                </a:lnTo>
                <a:lnTo>
                  <a:pt x="260" y="200"/>
                </a:lnTo>
                <a:lnTo>
                  <a:pt x="260" y="190"/>
                </a:lnTo>
                <a:lnTo>
                  <a:pt x="260" y="190"/>
                </a:lnTo>
                <a:lnTo>
                  <a:pt x="259" y="184"/>
                </a:lnTo>
                <a:lnTo>
                  <a:pt x="257" y="177"/>
                </a:lnTo>
                <a:lnTo>
                  <a:pt x="255" y="172"/>
                </a:lnTo>
                <a:lnTo>
                  <a:pt x="250" y="166"/>
                </a:lnTo>
                <a:lnTo>
                  <a:pt x="246" y="163"/>
                </a:lnTo>
                <a:lnTo>
                  <a:pt x="240" y="159"/>
                </a:lnTo>
                <a:lnTo>
                  <a:pt x="234" y="158"/>
                </a:lnTo>
                <a:lnTo>
                  <a:pt x="227" y="157"/>
                </a:lnTo>
                <a:lnTo>
                  <a:pt x="227" y="157"/>
                </a:lnTo>
                <a:lnTo>
                  <a:pt x="219" y="158"/>
                </a:lnTo>
                <a:lnTo>
                  <a:pt x="212" y="162"/>
                </a:lnTo>
                <a:lnTo>
                  <a:pt x="205" y="167"/>
                </a:lnTo>
                <a:lnTo>
                  <a:pt x="200" y="174"/>
                </a:lnTo>
                <a:lnTo>
                  <a:pt x="200" y="164"/>
                </a:lnTo>
                <a:lnTo>
                  <a:pt x="200" y="164"/>
                </a:lnTo>
                <a:lnTo>
                  <a:pt x="198" y="157"/>
                </a:lnTo>
                <a:lnTo>
                  <a:pt x="197" y="151"/>
                </a:lnTo>
                <a:lnTo>
                  <a:pt x="194" y="144"/>
                </a:lnTo>
                <a:lnTo>
                  <a:pt x="190" y="140"/>
                </a:lnTo>
                <a:lnTo>
                  <a:pt x="185" y="135"/>
                </a:lnTo>
                <a:lnTo>
                  <a:pt x="180" y="132"/>
                </a:lnTo>
                <a:lnTo>
                  <a:pt x="173" y="131"/>
                </a:lnTo>
                <a:lnTo>
                  <a:pt x="167" y="130"/>
                </a:lnTo>
                <a:lnTo>
                  <a:pt x="167" y="130"/>
                </a:lnTo>
                <a:lnTo>
                  <a:pt x="161" y="130"/>
                </a:lnTo>
                <a:lnTo>
                  <a:pt x="157" y="131"/>
                </a:lnTo>
                <a:lnTo>
                  <a:pt x="152" y="133"/>
                </a:lnTo>
                <a:lnTo>
                  <a:pt x="148" y="135"/>
                </a:lnTo>
                <a:lnTo>
                  <a:pt x="143" y="139"/>
                </a:lnTo>
                <a:lnTo>
                  <a:pt x="140" y="142"/>
                </a:lnTo>
                <a:lnTo>
                  <a:pt x="138" y="146"/>
                </a:lnTo>
                <a:lnTo>
                  <a:pt x="136" y="151"/>
                </a:lnTo>
                <a:lnTo>
                  <a:pt x="136" y="36"/>
                </a:lnTo>
                <a:lnTo>
                  <a:pt x="136" y="36"/>
                </a:lnTo>
                <a:lnTo>
                  <a:pt x="135" y="29"/>
                </a:lnTo>
                <a:lnTo>
                  <a:pt x="133" y="23"/>
                </a:lnTo>
                <a:lnTo>
                  <a:pt x="130" y="16"/>
                </a:lnTo>
                <a:lnTo>
                  <a:pt x="127" y="11"/>
                </a:lnTo>
                <a:lnTo>
                  <a:pt x="122" y="6"/>
                </a:lnTo>
                <a:lnTo>
                  <a:pt x="117" y="3"/>
                </a:lnTo>
                <a:lnTo>
                  <a:pt x="111" y="1"/>
                </a:lnTo>
                <a:lnTo>
                  <a:pt x="105" y="0"/>
                </a:lnTo>
                <a:lnTo>
                  <a:pt x="105" y="0"/>
                </a:lnTo>
                <a:lnTo>
                  <a:pt x="98" y="1"/>
                </a:lnTo>
                <a:lnTo>
                  <a:pt x="93" y="3"/>
                </a:lnTo>
                <a:lnTo>
                  <a:pt x="87" y="6"/>
                </a:lnTo>
                <a:lnTo>
                  <a:pt x="83" y="11"/>
                </a:lnTo>
                <a:lnTo>
                  <a:pt x="79" y="16"/>
                </a:lnTo>
                <a:lnTo>
                  <a:pt x="76" y="23"/>
                </a:lnTo>
                <a:lnTo>
                  <a:pt x="75" y="29"/>
                </a:lnTo>
                <a:lnTo>
                  <a:pt x="74" y="36"/>
                </a:lnTo>
                <a:lnTo>
                  <a:pt x="74" y="237"/>
                </a:lnTo>
                <a:lnTo>
                  <a:pt x="74" y="237"/>
                </a:lnTo>
                <a:lnTo>
                  <a:pt x="63" y="205"/>
                </a:lnTo>
                <a:lnTo>
                  <a:pt x="63" y="205"/>
                </a:lnTo>
                <a:lnTo>
                  <a:pt x="58" y="195"/>
                </a:lnTo>
                <a:lnTo>
                  <a:pt x="53" y="186"/>
                </a:lnTo>
                <a:lnTo>
                  <a:pt x="46" y="178"/>
                </a:lnTo>
                <a:lnTo>
                  <a:pt x="41" y="172"/>
                </a:lnTo>
                <a:lnTo>
                  <a:pt x="33" y="167"/>
                </a:lnTo>
                <a:lnTo>
                  <a:pt x="27" y="164"/>
                </a:lnTo>
                <a:lnTo>
                  <a:pt x="20" y="163"/>
                </a:lnTo>
                <a:lnTo>
                  <a:pt x="13" y="163"/>
                </a:lnTo>
                <a:lnTo>
                  <a:pt x="13" y="163"/>
                </a:lnTo>
                <a:lnTo>
                  <a:pt x="9" y="164"/>
                </a:lnTo>
                <a:lnTo>
                  <a:pt x="6" y="166"/>
                </a:lnTo>
                <a:lnTo>
                  <a:pt x="3" y="169"/>
                </a:lnTo>
                <a:lnTo>
                  <a:pt x="1" y="173"/>
                </a:lnTo>
                <a:lnTo>
                  <a:pt x="0" y="177"/>
                </a:lnTo>
                <a:lnTo>
                  <a:pt x="0" y="182"/>
                </a:lnTo>
                <a:lnTo>
                  <a:pt x="1" y="193"/>
                </a:lnTo>
                <a:lnTo>
                  <a:pt x="3" y="204"/>
                </a:lnTo>
                <a:lnTo>
                  <a:pt x="7" y="217"/>
                </a:lnTo>
                <a:lnTo>
                  <a:pt x="13" y="241"/>
                </a:lnTo>
                <a:lnTo>
                  <a:pt x="13" y="241"/>
                </a:lnTo>
                <a:lnTo>
                  <a:pt x="27" y="290"/>
                </a:lnTo>
                <a:lnTo>
                  <a:pt x="33" y="313"/>
                </a:lnTo>
                <a:lnTo>
                  <a:pt x="38" y="328"/>
                </a:lnTo>
                <a:lnTo>
                  <a:pt x="38" y="328"/>
                </a:lnTo>
                <a:lnTo>
                  <a:pt x="44" y="342"/>
                </a:lnTo>
                <a:lnTo>
                  <a:pt x="51" y="356"/>
                </a:lnTo>
                <a:lnTo>
                  <a:pt x="57" y="368"/>
                </a:lnTo>
                <a:lnTo>
                  <a:pt x="64" y="378"/>
                </a:lnTo>
                <a:lnTo>
                  <a:pt x="64" y="378"/>
                </a:lnTo>
                <a:lnTo>
                  <a:pt x="75" y="392"/>
                </a:lnTo>
                <a:lnTo>
                  <a:pt x="87" y="405"/>
                </a:lnTo>
                <a:lnTo>
                  <a:pt x="101" y="415"/>
                </a:lnTo>
                <a:lnTo>
                  <a:pt x="116" y="424"/>
                </a:lnTo>
                <a:lnTo>
                  <a:pt x="131" y="431"/>
                </a:lnTo>
                <a:lnTo>
                  <a:pt x="148" y="435"/>
                </a:lnTo>
                <a:lnTo>
                  <a:pt x="164" y="437"/>
                </a:lnTo>
                <a:lnTo>
                  <a:pt x="182" y="438"/>
                </a:lnTo>
                <a:lnTo>
                  <a:pt x="182" y="438"/>
                </a:lnTo>
                <a:lnTo>
                  <a:pt x="193" y="438"/>
                </a:lnTo>
                <a:lnTo>
                  <a:pt x="204" y="437"/>
                </a:lnTo>
                <a:lnTo>
                  <a:pt x="215" y="435"/>
                </a:lnTo>
                <a:lnTo>
                  <a:pt x="226" y="432"/>
                </a:lnTo>
                <a:lnTo>
                  <a:pt x="237" y="427"/>
                </a:lnTo>
                <a:lnTo>
                  <a:pt x="248" y="422"/>
                </a:lnTo>
                <a:lnTo>
                  <a:pt x="259" y="416"/>
                </a:lnTo>
                <a:lnTo>
                  <a:pt x="269" y="409"/>
                </a:lnTo>
                <a:lnTo>
                  <a:pt x="278" y="400"/>
                </a:lnTo>
                <a:lnTo>
                  <a:pt x="287" y="391"/>
                </a:lnTo>
                <a:lnTo>
                  <a:pt x="293" y="380"/>
                </a:lnTo>
                <a:lnTo>
                  <a:pt x="300" y="367"/>
                </a:lnTo>
                <a:lnTo>
                  <a:pt x="305" y="353"/>
                </a:lnTo>
                <a:lnTo>
                  <a:pt x="309" y="338"/>
                </a:lnTo>
                <a:lnTo>
                  <a:pt x="311" y="322"/>
                </a:lnTo>
                <a:lnTo>
                  <a:pt x="312" y="303"/>
                </a:lnTo>
                <a:lnTo>
                  <a:pt x="312" y="303"/>
                </a:lnTo>
                <a:lnTo>
                  <a:pt x="312" y="303"/>
                </a:lnTo>
                <a:lnTo>
                  <a:pt x="312" y="301"/>
                </a:lnTo>
                <a:lnTo>
                  <a:pt x="312" y="2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editAs="oneCell">
    <xdr:from>
      <xdr:col>1</xdr:col>
      <xdr:colOff>0</xdr:colOff>
      <xdr:row>0</xdr:row>
      <xdr:rowOff>141106</xdr:rowOff>
    </xdr:from>
    <xdr:to>
      <xdr:col>1</xdr:col>
      <xdr:colOff>2023254</xdr:colOff>
      <xdr:row>0</xdr:row>
      <xdr:rowOff>458606</xdr:rowOff>
    </xdr:to>
    <xdr:pic>
      <xdr:nvPicPr>
        <xdr:cNvPr id="5" name="Image 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274383" y="141106"/>
          <a:ext cx="2023254" cy="317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569405</xdr:colOff>
      <xdr:row>0</xdr:row>
      <xdr:rowOff>135145</xdr:rowOff>
    </xdr:from>
    <xdr:to>
      <xdr:col>8</xdr:col>
      <xdr:colOff>843725</xdr:colOff>
      <xdr:row>0</xdr:row>
      <xdr:rowOff>519193</xdr:rowOff>
    </xdr:to>
    <xdr:grpSp>
      <xdr:nvGrpSpPr>
        <xdr:cNvPr id="7" name="Group 31">
          <a:hlinkClick xmlns:r="http://schemas.openxmlformats.org/officeDocument/2006/relationships" r:id="rId1"/>
          <a:extLst>
            <a:ext uri="{FF2B5EF4-FFF2-40B4-BE49-F238E27FC236}">
              <a16:creationId xmlns:a16="http://schemas.microsoft.com/office/drawing/2014/main" id="{00000000-0008-0000-0700-000007000000}"/>
            </a:ext>
          </a:extLst>
        </xdr:cNvPr>
        <xdr:cNvGrpSpPr/>
      </xdr:nvGrpSpPr>
      <xdr:grpSpPr>
        <a:xfrm>
          <a:off x="14209205" y="135145"/>
          <a:ext cx="274320" cy="384048"/>
          <a:chOff x="446088" y="2332038"/>
          <a:chExt cx="563562" cy="909638"/>
        </a:xfrm>
        <a:solidFill>
          <a:schemeClr val="bg1"/>
        </a:solidFill>
      </xdr:grpSpPr>
      <xdr:sp macro="" textlink="">
        <xdr:nvSpPr>
          <xdr:cNvPr id="8" name="Freeform 10">
            <a:extLst>
              <a:ext uri="{FF2B5EF4-FFF2-40B4-BE49-F238E27FC236}">
                <a16:creationId xmlns:a16="http://schemas.microsoft.com/office/drawing/2014/main" id="{00000000-0008-0000-0700-000008000000}"/>
              </a:ext>
            </a:extLst>
          </xdr:cNvPr>
          <xdr:cNvSpPr>
            <a:spLocks/>
          </xdr:cNvSpPr>
        </xdr:nvSpPr>
        <xdr:spPr bwMode="auto">
          <a:xfrm>
            <a:off x="561975" y="2447926"/>
            <a:ext cx="238125" cy="206375"/>
          </a:xfrm>
          <a:custGeom>
            <a:avLst/>
            <a:gdLst>
              <a:gd name="T0" fmla="*/ 24 w 150"/>
              <a:gd name="T1" fmla="*/ 95 h 130"/>
              <a:gd name="T2" fmla="*/ 21 w 150"/>
              <a:gd name="T3" fmla="*/ 75 h 130"/>
              <a:gd name="T4" fmla="*/ 22 w 150"/>
              <a:gd name="T5" fmla="*/ 64 h 130"/>
              <a:gd name="T6" fmla="*/ 30 w 150"/>
              <a:gd name="T7" fmla="*/ 45 h 130"/>
              <a:gd name="T8" fmla="*/ 44 w 150"/>
              <a:gd name="T9" fmla="*/ 30 h 130"/>
              <a:gd name="T10" fmla="*/ 64 w 150"/>
              <a:gd name="T11" fmla="*/ 22 h 130"/>
              <a:gd name="T12" fmla="*/ 75 w 150"/>
              <a:gd name="T13" fmla="*/ 21 h 130"/>
              <a:gd name="T14" fmla="*/ 96 w 150"/>
              <a:gd name="T15" fmla="*/ 25 h 130"/>
              <a:gd name="T16" fmla="*/ 113 w 150"/>
              <a:gd name="T17" fmla="*/ 36 h 130"/>
              <a:gd name="T18" fmla="*/ 125 w 150"/>
              <a:gd name="T19" fmla="*/ 54 h 130"/>
              <a:gd name="T20" fmla="*/ 129 w 150"/>
              <a:gd name="T21" fmla="*/ 75 h 130"/>
              <a:gd name="T22" fmla="*/ 129 w 150"/>
              <a:gd name="T23" fmla="*/ 85 h 130"/>
              <a:gd name="T24" fmla="*/ 125 w 150"/>
              <a:gd name="T25" fmla="*/ 95 h 130"/>
              <a:gd name="T26" fmla="*/ 125 w 150"/>
              <a:gd name="T27" fmla="*/ 130 h 130"/>
              <a:gd name="T28" fmla="*/ 131 w 150"/>
              <a:gd name="T29" fmla="*/ 124 h 130"/>
              <a:gd name="T30" fmla="*/ 140 w 150"/>
              <a:gd name="T31" fmla="*/ 112 h 130"/>
              <a:gd name="T32" fmla="*/ 145 w 150"/>
              <a:gd name="T33" fmla="*/ 98 h 130"/>
              <a:gd name="T34" fmla="*/ 149 w 150"/>
              <a:gd name="T35" fmla="*/ 83 h 130"/>
              <a:gd name="T36" fmla="*/ 150 w 150"/>
              <a:gd name="T37" fmla="*/ 75 h 130"/>
              <a:gd name="T38" fmla="*/ 148 w 150"/>
              <a:gd name="T39" fmla="*/ 61 h 130"/>
              <a:gd name="T40" fmla="*/ 143 w 150"/>
              <a:gd name="T41" fmla="*/ 46 h 130"/>
              <a:gd name="T42" fmla="*/ 137 w 150"/>
              <a:gd name="T43" fmla="*/ 33 h 130"/>
              <a:gd name="T44" fmla="*/ 128 w 150"/>
              <a:gd name="T45" fmla="*/ 22 h 130"/>
              <a:gd name="T46" fmla="*/ 117 w 150"/>
              <a:gd name="T47" fmla="*/ 13 h 130"/>
              <a:gd name="T48" fmla="*/ 103 w 150"/>
              <a:gd name="T49" fmla="*/ 7 h 130"/>
              <a:gd name="T50" fmla="*/ 90 w 150"/>
              <a:gd name="T51" fmla="*/ 2 h 130"/>
              <a:gd name="T52" fmla="*/ 75 w 150"/>
              <a:gd name="T53" fmla="*/ 0 h 130"/>
              <a:gd name="T54" fmla="*/ 67 w 150"/>
              <a:gd name="T55" fmla="*/ 1 h 130"/>
              <a:gd name="T56" fmla="*/ 53 w 150"/>
              <a:gd name="T57" fmla="*/ 3 h 130"/>
              <a:gd name="T58" fmla="*/ 40 w 150"/>
              <a:gd name="T59" fmla="*/ 10 h 130"/>
              <a:gd name="T60" fmla="*/ 27 w 150"/>
              <a:gd name="T61" fmla="*/ 18 h 130"/>
              <a:gd name="T62" fmla="*/ 17 w 150"/>
              <a:gd name="T63" fmla="*/ 27 h 130"/>
              <a:gd name="T64" fmla="*/ 9 w 150"/>
              <a:gd name="T65" fmla="*/ 40 h 130"/>
              <a:gd name="T66" fmla="*/ 3 w 150"/>
              <a:gd name="T67" fmla="*/ 53 h 130"/>
              <a:gd name="T68" fmla="*/ 0 w 150"/>
              <a:gd name="T69" fmla="*/ 67 h 130"/>
              <a:gd name="T70" fmla="*/ 0 w 150"/>
              <a:gd name="T71" fmla="*/ 75 h 130"/>
              <a:gd name="T72" fmla="*/ 2 w 150"/>
              <a:gd name="T73" fmla="*/ 90 h 130"/>
              <a:gd name="T74" fmla="*/ 6 w 150"/>
              <a:gd name="T75" fmla="*/ 106 h 130"/>
              <a:gd name="T76" fmla="*/ 14 w 150"/>
              <a:gd name="T77" fmla="*/ 119 h 130"/>
              <a:gd name="T78" fmla="*/ 24 w 150"/>
              <a:gd name="T79" fmla="*/ 130 h 130"/>
              <a:gd name="T80" fmla="*/ 24 w 150"/>
              <a:gd name="T81" fmla="*/ 98 h 130"/>
              <a:gd name="T82" fmla="*/ 24 w 150"/>
              <a:gd name="T83" fmla="*/ 95 h 1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Lst>
            <a:rect l="0" t="0" r="r" b="b"/>
            <a:pathLst>
              <a:path w="150" h="130">
                <a:moveTo>
                  <a:pt x="24" y="95"/>
                </a:moveTo>
                <a:lnTo>
                  <a:pt x="24" y="95"/>
                </a:lnTo>
                <a:lnTo>
                  <a:pt x="21" y="85"/>
                </a:lnTo>
                <a:lnTo>
                  <a:pt x="21" y="75"/>
                </a:lnTo>
                <a:lnTo>
                  <a:pt x="21" y="75"/>
                </a:lnTo>
                <a:lnTo>
                  <a:pt x="22" y="64"/>
                </a:lnTo>
                <a:lnTo>
                  <a:pt x="24" y="54"/>
                </a:lnTo>
                <a:lnTo>
                  <a:pt x="30" y="45"/>
                </a:lnTo>
                <a:lnTo>
                  <a:pt x="36" y="36"/>
                </a:lnTo>
                <a:lnTo>
                  <a:pt x="44" y="30"/>
                </a:lnTo>
                <a:lnTo>
                  <a:pt x="54" y="25"/>
                </a:lnTo>
                <a:lnTo>
                  <a:pt x="64" y="22"/>
                </a:lnTo>
                <a:lnTo>
                  <a:pt x="75" y="21"/>
                </a:lnTo>
                <a:lnTo>
                  <a:pt x="75" y="21"/>
                </a:lnTo>
                <a:lnTo>
                  <a:pt x="86" y="22"/>
                </a:lnTo>
                <a:lnTo>
                  <a:pt x="96" y="25"/>
                </a:lnTo>
                <a:lnTo>
                  <a:pt x="106" y="30"/>
                </a:lnTo>
                <a:lnTo>
                  <a:pt x="113" y="36"/>
                </a:lnTo>
                <a:lnTo>
                  <a:pt x="120" y="45"/>
                </a:lnTo>
                <a:lnTo>
                  <a:pt x="125" y="54"/>
                </a:lnTo>
                <a:lnTo>
                  <a:pt x="128" y="64"/>
                </a:lnTo>
                <a:lnTo>
                  <a:pt x="129" y="75"/>
                </a:lnTo>
                <a:lnTo>
                  <a:pt x="129" y="75"/>
                </a:lnTo>
                <a:lnTo>
                  <a:pt x="129" y="85"/>
                </a:lnTo>
                <a:lnTo>
                  <a:pt x="125" y="95"/>
                </a:lnTo>
                <a:lnTo>
                  <a:pt x="125" y="95"/>
                </a:lnTo>
                <a:lnTo>
                  <a:pt x="125" y="98"/>
                </a:lnTo>
                <a:lnTo>
                  <a:pt x="125" y="130"/>
                </a:lnTo>
                <a:lnTo>
                  <a:pt x="125" y="130"/>
                </a:lnTo>
                <a:lnTo>
                  <a:pt x="131" y="124"/>
                </a:lnTo>
                <a:lnTo>
                  <a:pt x="135" y="119"/>
                </a:lnTo>
                <a:lnTo>
                  <a:pt x="140" y="112"/>
                </a:lnTo>
                <a:lnTo>
                  <a:pt x="143" y="106"/>
                </a:lnTo>
                <a:lnTo>
                  <a:pt x="145" y="98"/>
                </a:lnTo>
                <a:lnTo>
                  <a:pt x="148" y="90"/>
                </a:lnTo>
                <a:lnTo>
                  <a:pt x="149" y="83"/>
                </a:lnTo>
                <a:lnTo>
                  <a:pt x="150" y="75"/>
                </a:lnTo>
                <a:lnTo>
                  <a:pt x="150" y="75"/>
                </a:lnTo>
                <a:lnTo>
                  <a:pt x="149" y="67"/>
                </a:lnTo>
                <a:lnTo>
                  <a:pt x="148" y="61"/>
                </a:lnTo>
                <a:lnTo>
                  <a:pt x="146" y="53"/>
                </a:lnTo>
                <a:lnTo>
                  <a:pt x="143" y="46"/>
                </a:lnTo>
                <a:lnTo>
                  <a:pt x="141" y="40"/>
                </a:lnTo>
                <a:lnTo>
                  <a:pt x="137" y="33"/>
                </a:lnTo>
                <a:lnTo>
                  <a:pt x="132" y="27"/>
                </a:lnTo>
                <a:lnTo>
                  <a:pt x="128" y="22"/>
                </a:lnTo>
                <a:lnTo>
                  <a:pt x="122" y="18"/>
                </a:lnTo>
                <a:lnTo>
                  <a:pt x="117" y="13"/>
                </a:lnTo>
                <a:lnTo>
                  <a:pt x="110" y="10"/>
                </a:lnTo>
                <a:lnTo>
                  <a:pt x="103" y="7"/>
                </a:lnTo>
                <a:lnTo>
                  <a:pt x="97" y="3"/>
                </a:lnTo>
                <a:lnTo>
                  <a:pt x="90" y="2"/>
                </a:lnTo>
                <a:lnTo>
                  <a:pt x="83" y="1"/>
                </a:lnTo>
                <a:lnTo>
                  <a:pt x="75" y="0"/>
                </a:lnTo>
                <a:lnTo>
                  <a:pt x="75" y="0"/>
                </a:lnTo>
                <a:lnTo>
                  <a:pt x="67" y="1"/>
                </a:lnTo>
                <a:lnTo>
                  <a:pt x="59" y="2"/>
                </a:lnTo>
                <a:lnTo>
                  <a:pt x="53" y="3"/>
                </a:lnTo>
                <a:lnTo>
                  <a:pt x="46" y="7"/>
                </a:lnTo>
                <a:lnTo>
                  <a:pt x="40" y="10"/>
                </a:lnTo>
                <a:lnTo>
                  <a:pt x="33" y="13"/>
                </a:lnTo>
                <a:lnTo>
                  <a:pt x="27" y="18"/>
                </a:lnTo>
                <a:lnTo>
                  <a:pt x="22" y="22"/>
                </a:lnTo>
                <a:lnTo>
                  <a:pt x="17" y="27"/>
                </a:lnTo>
                <a:lnTo>
                  <a:pt x="13" y="33"/>
                </a:lnTo>
                <a:lnTo>
                  <a:pt x="9" y="40"/>
                </a:lnTo>
                <a:lnTo>
                  <a:pt x="5" y="46"/>
                </a:lnTo>
                <a:lnTo>
                  <a:pt x="3" y="53"/>
                </a:lnTo>
                <a:lnTo>
                  <a:pt x="2" y="61"/>
                </a:lnTo>
                <a:lnTo>
                  <a:pt x="0" y="67"/>
                </a:lnTo>
                <a:lnTo>
                  <a:pt x="0" y="75"/>
                </a:lnTo>
                <a:lnTo>
                  <a:pt x="0" y="75"/>
                </a:lnTo>
                <a:lnTo>
                  <a:pt x="1" y="83"/>
                </a:lnTo>
                <a:lnTo>
                  <a:pt x="2" y="90"/>
                </a:lnTo>
                <a:lnTo>
                  <a:pt x="3" y="98"/>
                </a:lnTo>
                <a:lnTo>
                  <a:pt x="6" y="106"/>
                </a:lnTo>
                <a:lnTo>
                  <a:pt x="10" y="112"/>
                </a:lnTo>
                <a:lnTo>
                  <a:pt x="14" y="119"/>
                </a:lnTo>
                <a:lnTo>
                  <a:pt x="19" y="124"/>
                </a:lnTo>
                <a:lnTo>
                  <a:pt x="24" y="130"/>
                </a:lnTo>
                <a:lnTo>
                  <a:pt x="24" y="98"/>
                </a:lnTo>
                <a:lnTo>
                  <a:pt x="24" y="98"/>
                </a:lnTo>
                <a:lnTo>
                  <a:pt x="24" y="95"/>
                </a:lnTo>
                <a:lnTo>
                  <a:pt x="24" y="9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11">
            <a:extLst>
              <a:ext uri="{FF2B5EF4-FFF2-40B4-BE49-F238E27FC236}">
                <a16:creationId xmlns:a16="http://schemas.microsoft.com/office/drawing/2014/main" id="{00000000-0008-0000-0700-000009000000}"/>
              </a:ext>
            </a:extLst>
          </xdr:cNvPr>
          <xdr:cNvSpPr>
            <a:spLocks/>
          </xdr:cNvSpPr>
        </xdr:nvSpPr>
        <xdr:spPr bwMode="auto">
          <a:xfrm>
            <a:off x="446088" y="2332038"/>
            <a:ext cx="468313" cy="455613"/>
          </a:xfrm>
          <a:custGeom>
            <a:avLst/>
            <a:gdLst>
              <a:gd name="T0" fmla="*/ 20 w 295"/>
              <a:gd name="T1" fmla="*/ 148 h 287"/>
              <a:gd name="T2" fmla="*/ 23 w 295"/>
              <a:gd name="T3" fmla="*/ 123 h 287"/>
              <a:gd name="T4" fmla="*/ 30 w 295"/>
              <a:gd name="T5" fmla="*/ 98 h 287"/>
              <a:gd name="T6" fmla="*/ 42 w 295"/>
              <a:gd name="T7" fmla="*/ 76 h 287"/>
              <a:gd name="T8" fmla="*/ 57 w 295"/>
              <a:gd name="T9" fmla="*/ 58 h 287"/>
              <a:gd name="T10" fmla="*/ 76 w 295"/>
              <a:gd name="T11" fmla="*/ 42 h 287"/>
              <a:gd name="T12" fmla="*/ 98 w 295"/>
              <a:gd name="T13" fmla="*/ 30 h 287"/>
              <a:gd name="T14" fmla="*/ 122 w 295"/>
              <a:gd name="T15" fmla="*/ 23 h 287"/>
              <a:gd name="T16" fmla="*/ 148 w 295"/>
              <a:gd name="T17" fmla="*/ 20 h 287"/>
              <a:gd name="T18" fmla="*/ 161 w 295"/>
              <a:gd name="T19" fmla="*/ 21 h 287"/>
              <a:gd name="T20" fmla="*/ 185 w 295"/>
              <a:gd name="T21" fmla="*/ 27 h 287"/>
              <a:gd name="T22" fmla="*/ 208 w 295"/>
              <a:gd name="T23" fmla="*/ 35 h 287"/>
              <a:gd name="T24" fmla="*/ 229 w 295"/>
              <a:gd name="T25" fmla="*/ 50 h 287"/>
              <a:gd name="T26" fmla="*/ 246 w 295"/>
              <a:gd name="T27" fmla="*/ 67 h 287"/>
              <a:gd name="T28" fmla="*/ 260 w 295"/>
              <a:gd name="T29" fmla="*/ 87 h 287"/>
              <a:gd name="T30" fmla="*/ 270 w 295"/>
              <a:gd name="T31" fmla="*/ 110 h 287"/>
              <a:gd name="T32" fmla="*/ 275 w 295"/>
              <a:gd name="T33" fmla="*/ 135 h 287"/>
              <a:gd name="T34" fmla="*/ 276 w 295"/>
              <a:gd name="T35" fmla="*/ 148 h 287"/>
              <a:gd name="T36" fmla="*/ 272 w 295"/>
              <a:gd name="T37" fmla="*/ 178 h 287"/>
              <a:gd name="T38" fmla="*/ 262 w 295"/>
              <a:gd name="T39" fmla="*/ 204 h 287"/>
              <a:gd name="T40" fmla="*/ 247 w 295"/>
              <a:gd name="T41" fmla="*/ 228 h 287"/>
              <a:gd name="T42" fmla="*/ 227 w 295"/>
              <a:gd name="T43" fmla="*/ 247 h 287"/>
              <a:gd name="T44" fmla="*/ 237 w 295"/>
              <a:gd name="T45" fmla="*/ 253 h 287"/>
              <a:gd name="T46" fmla="*/ 246 w 295"/>
              <a:gd name="T47" fmla="*/ 259 h 287"/>
              <a:gd name="T48" fmla="*/ 267 w 295"/>
              <a:gd name="T49" fmla="*/ 236 h 287"/>
              <a:gd name="T50" fmla="*/ 282 w 295"/>
              <a:gd name="T51" fmla="*/ 210 h 287"/>
              <a:gd name="T52" fmla="*/ 292 w 295"/>
              <a:gd name="T53" fmla="*/ 180 h 287"/>
              <a:gd name="T54" fmla="*/ 295 w 295"/>
              <a:gd name="T55" fmla="*/ 148 h 287"/>
              <a:gd name="T56" fmla="*/ 294 w 295"/>
              <a:gd name="T57" fmla="*/ 132 h 287"/>
              <a:gd name="T58" fmla="*/ 289 w 295"/>
              <a:gd name="T59" fmla="*/ 104 h 287"/>
              <a:gd name="T60" fmla="*/ 278 w 295"/>
              <a:gd name="T61" fmla="*/ 77 h 287"/>
              <a:gd name="T62" fmla="*/ 262 w 295"/>
              <a:gd name="T63" fmla="*/ 54 h 287"/>
              <a:gd name="T64" fmla="*/ 241 w 295"/>
              <a:gd name="T65" fmla="*/ 34 h 287"/>
              <a:gd name="T66" fmla="*/ 218 w 295"/>
              <a:gd name="T67" fmla="*/ 18 h 287"/>
              <a:gd name="T68" fmla="*/ 192 w 295"/>
              <a:gd name="T69" fmla="*/ 7 h 287"/>
              <a:gd name="T70" fmla="*/ 163 w 295"/>
              <a:gd name="T71" fmla="*/ 1 h 287"/>
              <a:gd name="T72" fmla="*/ 148 w 295"/>
              <a:gd name="T73" fmla="*/ 0 h 287"/>
              <a:gd name="T74" fmla="*/ 118 w 295"/>
              <a:gd name="T75" fmla="*/ 4 h 287"/>
              <a:gd name="T76" fmla="*/ 90 w 295"/>
              <a:gd name="T77" fmla="*/ 12 h 287"/>
              <a:gd name="T78" fmla="*/ 65 w 295"/>
              <a:gd name="T79" fmla="*/ 26 h 287"/>
              <a:gd name="T80" fmla="*/ 43 w 295"/>
              <a:gd name="T81" fmla="*/ 43 h 287"/>
              <a:gd name="T82" fmla="*/ 25 w 295"/>
              <a:gd name="T83" fmla="*/ 65 h 287"/>
              <a:gd name="T84" fmla="*/ 11 w 295"/>
              <a:gd name="T85" fmla="*/ 91 h 287"/>
              <a:gd name="T86" fmla="*/ 2 w 295"/>
              <a:gd name="T87" fmla="*/ 118 h 287"/>
              <a:gd name="T88" fmla="*/ 0 w 295"/>
              <a:gd name="T89" fmla="*/ 148 h 287"/>
              <a:gd name="T90" fmla="*/ 0 w 295"/>
              <a:gd name="T91" fmla="*/ 160 h 287"/>
              <a:gd name="T92" fmla="*/ 3 w 295"/>
              <a:gd name="T93" fmla="*/ 183 h 287"/>
              <a:gd name="T94" fmla="*/ 11 w 295"/>
              <a:gd name="T95" fmla="*/ 204 h 287"/>
              <a:gd name="T96" fmla="*/ 21 w 295"/>
              <a:gd name="T97" fmla="*/ 224 h 287"/>
              <a:gd name="T98" fmla="*/ 34 w 295"/>
              <a:gd name="T99" fmla="*/ 243 h 287"/>
              <a:gd name="T100" fmla="*/ 50 w 295"/>
              <a:gd name="T101" fmla="*/ 258 h 287"/>
              <a:gd name="T102" fmla="*/ 67 w 295"/>
              <a:gd name="T103" fmla="*/ 272 h 287"/>
              <a:gd name="T104" fmla="*/ 86 w 295"/>
              <a:gd name="T105" fmla="*/ 282 h 287"/>
              <a:gd name="T106" fmla="*/ 97 w 295"/>
              <a:gd name="T107" fmla="*/ 265 h 287"/>
              <a:gd name="T108" fmla="*/ 88 w 295"/>
              <a:gd name="T109" fmla="*/ 261 h 287"/>
              <a:gd name="T110" fmla="*/ 66 w 295"/>
              <a:gd name="T111" fmla="*/ 246 h 287"/>
              <a:gd name="T112" fmla="*/ 42 w 295"/>
              <a:gd name="T113" fmla="*/ 218 h 287"/>
              <a:gd name="T114" fmla="*/ 29 w 295"/>
              <a:gd name="T115" fmla="*/ 194 h 287"/>
              <a:gd name="T116" fmla="*/ 23 w 295"/>
              <a:gd name="T117" fmla="*/ 177 h 287"/>
              <a:gd name="T118" fmla="*/ 20 w 295"/>
              <a:gd name="T119" fmla="*/ 158 h 287"/>
              <a:gd name="T120" fmla="*/ 20 w 295"/>
              <a:gd name="T121" fmla="*/ 148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95" h="287">
                <a:moveTo>
                  <a:pt x="20" y="148"/>
                </a:moveTo>
                <a:lnTo>
                  <a:pt x="20" y="148"/>
                </a:lnTo>
                <a:lnTo>
                  <a:pt x="21" y="135"/>
                </a:lnTo>
                <a:lnTo>
                  <a:pt x="23" y="123"/>
                </a:lnTo>
                <a:lnTo>
                  <a:pt x="25" y="110"/>
                </a:lnTo>
                <a:lnTo>
                  <a:pt x="30" y="98"/>
                </a:lnTo>
                <a:lnTo>
                  <a:pt x="35" y="87"/>
                </a:lnTo>
                <a:lnTo>
                  <a:pt x="42" y="76"/>
                </a:lnTo>
                <a:lnTo>
                  <a:pt x="50" y="67"/>
                </a:lnTo>
                <a:lnTo>
                  <a:pt x="57" y="58"/>
                </a:lnTo>
                <a:lnTo>
                  <a:pt x="66" y="50"/>
                </a:lnTo>
                <a:lnTo>
                  <a:pt x="76" y="42"/>
                </a:lnTo>
                <a:lnTo>
                  <a:pt x="87" y="35"/>
                </a:lnTo>
                <a:lnTo>
                  <a:pt x="98" y="30"/>
                </a:lnTo>
                <a:lnTo>
                  <a:pt x="110" y="27"/>
                </a:lnTo>
                <a:lnTo>
                  <a:pt x="122" y="23"/>
                </a:lnTo>
                <a:lnTo>
                  <a:pt x="135" y="21"/>
                </a:lnTo>
                <a:lnTo>
                  <a:pt x="148" y="20"/>
                </a:lnTo>
                <a:lnTo>
                  <a:pt x="148" y="20"/>
                </a:lnTo>
                <a:lnTo>
                  <a:pt x="161" y="21"/>
                </a:lnTo>
                <a:lnTo>
                  <a:pt x="173" y="23"/>
                </a:lnTo>
                <a:lnTo>
                  <a:pt x="185" y="27"/>
                </a:lnTo>
                <a:lnTo>
                  <a:pt x="197" y="30"/>
                </a:lnTo>
                <a:lnTo>
                  <a:pt x="208" y="35"/>
                </a:lnTo>
                <a:lnTo>
                  <a:pt x="219" y="42"/>
                </a:lnTo>
                <a:lnTo>
                  <a:pt x="229" y="50"/>
                </a:lnTo>
                <a:lnTo>
                  <a:pt x="238" y="58"/>
                </a:lnTo>
                <a:lnTo>
                  <a:pt x="246" y="67"/>
                </a:lnTo>
                <a:lnTo>
                  <a:pt x="254" y="76"/>
                </a:lnTo>
                <a:lnTo>
                  <a:pt x="260" y="87"/>
                </a:lnTo>
                <a:lnTo>
                  <a:pt x="266" y="98"/>
                </a:lnTo>
                <a:lnTo>
                  <a:pt x="270" y="110"/>
                </a:lnTo>
                <a:lnTo>
                  <a:pt x="272" y="123"/>
                </a:lnTo>
                <a:lnTo>
                  <a:pt x="275" y="135"/>
                </a:lnTo>
                <a:lnTo>
                  <a:pt x="276" y="148"/>
                </a:lnTo>
                <a:lnTo>
                  <a:pt x="276" y="148"/>
                </a:lnTo>
                <a:lnTo>
                  <a:pt x="275" y="163"/>
                </a:lnTo>
                <a:lnTo>
                  <a:pt x="272" y="178"/>
                </a:lnTo>
                <a:lnTo>
                  <a:pt x="268" y="191"/>
                </a:lnTo>
                <a:lnTo>
                  <a:pt x="262" y="204"/>
                </a:lnTo>
                <a:lnTo>
                  <a:pt x="256" y="216"/>
                </a:lnTo>
                <a:lnTo>
                  <a:pt x="247" y="228"/>
                </a:lnTo>
                <a:lnTo>
                  <a:pt x="238" y="238"/>
                </a:lnTo>
                <a:lnTo>
                  <a:pt x="227" y="247"/>
                </a:lnTo>
                <a:lnTo>
                  <a:pt x="227" y="247"/>
                </a:lnTo>
                <a:lnTo>
                  <a:pt x="237" y="253"/>
                </a:lnTo>
                <a:lnTo>
                  <a:pt x="246" y="259"/>
                </a:lnTo>
                <a:lnTo>
                  <a:pt x="246" y="259"/>
                </a:lnTo>
                <a:lnTo>
                  <a:pt x="257" y="248"/>
                </a:lnTo>
                <a:lnTo>
                  <a:pt x="267" y="236"/>
                </a:lnTo>
                <a:lnTo>
                  <a:pt x="275" y="224"/>
                </a:lnTo>
                <a:lnTo>
                  <a:pt x="282" y="210"/>
                </a:lnTo>
                <a:lnTo>
                  <a:pt x="288" y="195"/>
                </a:lnTo>
                <a:lnTo>
                  <a:pt x="292" y="180"/>
                </a:lnTo>
                <a:lnTo>
                  <a:pt x="294" y="164"/>
                </a:lnTo>
                <a:lnTo>
                  <a:pt x="295" y="148"/>
                </a:lnTo>
                <a:lnTo>
                  <a:pt x="295" y="148"/>
                </a:lnTo>
                <a:lnTo>
                  <a:pt x="294" y="132"/>
                </a:lnTo>
                <a:lnTo>
                  <a:pt x="292" y="118"/>
                </a:lnTo>
                <a:lnTo>
                  <a:pt x="289" y="104"/>
                </a:lnTo>
                <a:lnTo>
                  <a:pt x="284" y="91"/>
                </a:lnTo>
                <a:lnTo>
                  <a:pt x="278" y="77"/>
                </a:lnTo>
                <a:lnTo>
                  <a:pt x="270" y="65"/>
                </a:lnTo>
                <a:lnTo>
                  <a:pt x="262" y="54"/>
                </a:lnTo>
                <a:lnTo>
                  <a:pt x="253" y="43"/>
                </a:lnTo>
                <a:lnTo>
                  <a:pt x="241" y="34"/>
                </a:lnTo>
                <a:lnTo>
                  <a:pt x="230" y="26"/>
                </a:lnTo>
                <a:lnTo>
                  <a:pt x="218" y="18"/>
                </a:lnTo>
                <a:lnTo>
                  <a:pt x="205" y="12"/>
                </a:lnTo>
                <a:lnTo>
                  <a:pt x="192" y="7"/>
                </a:lnTo>
                <a:lnTo>
                  <a:pt x="178" y="4"/>
                </a:lnTo>
                <a:lnTo>
                  <a:pt x="163" y="1"/>
                </a:lnTo>
                <a:lnTo>
                  <a:pt x="148" y="0"/>
                </a:lnTo>
                <a:lnTo>
                  <a:pt x="148" y="0"/>
                </a:lnTo>
                <a:lnTo>
                  <a:pt x="132" y="1"/>
                </a:lnTo>
                <a:lnTo>
                  <a:pt x="118" y="4"/>
                </a:lnTo>
                <a:lnTo>
                  <a:pt x="104" y="7"/>
                </a:lnTo>
                <a:lnTo>
                  <a:pt x="90" y="12"/>
                </a:lnTo>
                <a:lnTo>
                  <a:pt x="77" y="18"/>
                </a:lnTo>
                <a:lnTo>
                  <a:pt x="65" y="26"/>
                </a:lnTo>
                <a:lnTo>
                  <a:pt x="54" y="34"/>
                </a:lnTo>
                <a:lnTo>
                  <a:pt x="43" y="43"/>
                </a:lnTo>
                <a:lnTo>
                  <a:pt x="33" y="54"/>
                </a:lnTo>
                <a:lnTo>
                  <a:pt x="25" y="65"/>
                </a:lnTo>
                <a:lnTo>
                  <a:pt x="18" y="77"/>
                </a:lnTo>
                <a:lnTo>
                  <a:pt x="11" y="91"/>
                </a:lnTo>
                <a:lnTo>
                  <a:pt x="7" y="104"/>
                </a:lnTo>
                <a:lnTo>
                  <a:pt x="2" y="118"/>
                </a:lnTo>
                <a:lnTo>
                  <a:pt x="0" y="132"/>
                </a:lnTo>
                <a:lnTo>
                  <a:pt x="0" y="148"/>
                </a:lnTo>
                <a:lnTo>
                  <a:pt x="0" y="148"/>
                </a:lnTo>
                <a:lnTo>
                  <a:pt x="0" y="160"/>
                </a:lnTo>
                <a:lnTo>
                  <a:pt x="1" y="171"/>
                </a:lnTo>
                <a:lnTo>
                  <a:pt x="3" y="183"/>
                </a:lnTo>
                <a:lnTo>
                  <a:pt x="7" y="194"/>
                </a:lnTo>
                <a:lnTo>
                  <a:pt x="11" y="204"/>
                </a:lnTo>
                <a:lnTo>
                  <a:pt x="16" y="215"/>
                </a:lnTo>
                <a:lnTo>
                  <a:pt x="21" y="224"/>
                </a:lnTo>
                <a:lnTo>
                  <a:pt x="27" y="234"/>
                </a:lnTo>
                <a:lnTo>
                  <a:pt x="34" y="243"/>
                </a:lnTo>
                <a:lnTo>
                  <a:pt x="41" y="250"/>
                </a:lnTo>
                <a:lnTo>
                  <a:pt x="50" y="258"/>
                </a:lnTo>
                <a:lnTo>
                  <a:pt x="57" y="266"/>
                </a:lnTo>
                <a:lnTo>
                  <a:pt x="67" y="272"/>
                </a:lnTo>
                <a:lnTo>
                  <a:pt x="76" y="278"/>
                </a:lnTo>
                <a:lnTo>
                  <a:pt x="86" y="282"/>
                </a:lnTo>
                <a:lnTo>
                  <a:pt x="97" y="287"/>
                </a:lnTo>
                <a:lnTo>
                  <a:pt x="97" y="265"/>
                </a:lnTo>
                <a:lnTo>
                  <a:pt x="97" y="265"/>
                </a:lnTo>
                <a:lnTo>
                  <a:pt x="88" y="261"/>
                </a:lnTo>
                <a:lnTo>
                  <a:pt x="81" y="257"/>
                </a:lnTo>
                <a:lnTo>
                  <a:pt x="66" y="246"/>
                </a:lnTo>
                <a:lnTo>
                  <a:pt x="53" y="233"/>
                </a:lnTo>
                <a:lnTo>
                  <a:pt x="42" y="218"/>
                </a:lnTo>
                <a:lnTo>
                  <a:pt x="32" y="203"/>
                </a:lnTo>
                <a:lnTo>
                  <a:pt x="29" y="194"/>
                </a:lnTo>
                <a:lnTo>
                  <a:pt x="25" y="185"/>
                </a:lnTo>
                <a:lnTo>
                  <a:pt x="23" y="177"/>
                </a:lnTo>
                <a:lnTo>
                  <a:pt x="21" y="168"/>
                </a:lnTo>
                <a:lnTo>
                  <a:pt x="20" y="158"/>
                </a:lnTo>
                <a:lnTo>
                  <a:pt x="20" y="148"/>
                </a:lnTo>
                <a:lnTo>
                  <a:pt x="20" y="14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12">
            <a:extLst>
              <a:ext uri="{FF2B5EF4-FFF2-40B4-BE49-F238E27FC236}">
                <a16:creationId xmlns:a16="http://schemas.microsoft.com/office/drawing/2014/main" id="{00000000-0008-0000-0700-00000A000000}"/>
              </a:ext>
            </a:extLst>
          </xdr:cNvPr>
          <xdr:cNvSpPr>
            <a:spLocks/>
          </xdr:cNvSpPr>
        </xdr:nvSpPr>
        <xdr:spPr bwMode="auto">
          <a:xfrm>
            <a:off x="514350" y="2546351"/>
            <a:ext cx="495300" cy="695325"/>
          </a:xfrm>
          <a:custGeom>
            <a:avLst/>
            <a:gdLst>
              <a:gd name="T0" fmla="*/ 312 w 312"/>
              <a:gd name="T1" fmla="*/ 212 h 438"/>
              <a:gd name="T2" fmla="*/ 304 w 312"/>
              <a:gd name="T3" fmla="*/ 197 h 438"/>
              <a:gd name="T4" fmla="*/ 289 w 312"/>
              <a:gd name="T5" fmla="*/ 188 h 438"/>
              <a:gd name="T6" fmla="*/ 276 w 312"/>
              <a:gd name="T7" fmla="*/ 189 h 438"/>
              <a:gd name="T8" fmla="*/ 260 w 312"/>
              <a:gd name="T9" fmla="*/ 200 h 438"/>
              <a:gd name="T10" fmla="*/ 259 w 312"/>
              <a:gd name="T11" fmla="*/ 184 h 438"/>
              <a:gd name="T12" fmla="*/ 250 w 312"/>
              <a:gd name="T13" fmla="*/ 166 h 438"/>
              <a:gd name="T14" fmla="*/ 234 w 312"/>
              <a:gd name="T15" fmla="*/ 158 h 438"/>
              <a:gd name="T16" fmla="*/ 219 w 312"/>
              <a:gd name="T17" fmla="*/ 158 h 438"/>
              <a:gd name="T18" fmla="*/ 200 w 312"/>
              <a:gd name="T19" fmla="*/ 174 h 438"/>
              <a:gd name="T20" fmla="*/ 198 w 312"/>
              <a:gd name="T21" fmla="*/ 157 h 438"/>
              <a:gd name="T22" fmla="*/ 190 w 312"/>
              <a:gd name="T23" fmla="*/ 140 h 438"/>
              <a:gd name="T24" fmla="*/ 173 w 312"/>
              <a:gd name="T25" fmla="*/ 131 h 438"/>
              <a:gd name="T26" fmla="*/ 161 w 312"/>
              <a:gd name="T27" fmla="*/ 130 h 438"/>
              <a:gd name="T28" fmla="*/ 148 w 312"/>
              <a:gd name="T29" fmla="*/ 135 h 438"/>
              <a:gd name="T30" fmla="*/ 138 w 312"/>
              <a:gd name="T31" fmla="*/ 146 h 438"/>
              <a:gd name="T32" fmla="*/ 136 w 312"/>
              <a:gd name="T33" fmla="*/ 36 h 438"/>
              <a:gd name="T34" fmla="*/ 130 w 312"/>
              <a:gd name="T35" fmla="*/ 16 h 438"/>
              <a:gd name="T36" fmla="*/ 117 w 312"/>
              <a:gd name="T37" fmla="*/ 3 h 438"/>
              <a:gd name="T38" fmla="*/ 105 w 312"/>
              <a:gd name="T39" fmla="*/ 0 h 438"/>
              <a:gd name="T40" fmla="*/ 87 w 312"/>
              <a:gd name="T41" fmla="*/ 6 h 438"/>
              <a:gd name="T42" fmla="*/ 76 w 312"/>
              <a:gd name="T43" fmla="*/ 23 h 438"/>
              <a:gd name="T44" fmla="*/ 74 w 312"/>
              <a:gd name="T45" fmla="*/ 237 h 438"/>
              <a:gd name="T46" fmla="*/ 63 w 312"/>
              <a:gd name="T47" fmla="*/ 205 h 438"/>
              <a:gd name="T48" fmla="*/ 46 w 312"/>
              <a:gd name="T49" fmla="*/ 178 h 438"/>
              <a:gd name="T50" fmla="*/ 27 w 312"/>
              <a:gd name="T51" fmla="*/ 164 h 438"/>
              <a:gd name="T52" fmla="*/ 13 w 312"/>
              <a:gd name="T53" fmla="*/ 163 h 438"/>
              <a:gd name="T54" fmla="*/ 3 w 312"/>
              <a:gd name="T55" fmla="*/ 169 h 438"/>
              <a:gd name="T56" fmla="*/ 0 w 312"/>
              <a:gd name="T57" fmla="*/ 182 h 438"/>
              <a:gd name="T58" fmla="*/ 7 w 312"/>
              <a:gd name="T59" fmla="*/ 217 h 438"/>
              <a:gd name="T60" fmla="*/ 27 w 312"/>
              <a:gd name="T61" fmla="*/ 290 h 438"/>
              <a:gd name="T62" fmla="*/ 38 w 312"/>
              <a:gd name="T63" fmla="*/ 328 h 438"/>
              <a:gd name="T64" fmla="*/ 57 w 312"/>
              <a:gd name="T65" fmla="*/ 368 h 438"/>
              <a:gd name="T66" fmla="*/ 75 w 312"/>
              <a:gd name="T67" fmla="*/ 392 h 438"/>
              <a:gd name="T68" fmla="*/ 116 w 312"/>
              <a:gd name="T69" fmla="*/ 424 h 438"/>
              <a:gd name="T70" fmla="*/ 164 w 312"/>
              <a:gd name="T71" fmla="*/ 437 h 438"/>
              <a:gd name="T72" fmla="*/ 193 w 312"/>
              <a:gd name="T73" fmla="*/ 438 h 438"/>
              <a:gd name="T74" fmla="*/ 226 w 312"/>
              <a:gd name="T75" fmla="*/ 432 h 438"/>
              <a:gd name="T76" fmla="*/ 259 w 312"/>
              <a:gd name="T77" fmla="*/ 416 h 438"/>
              <a:gd name="T78" fmla="*/ 287 w 312"/>
              <a:gd name="T79" fmla="*/ 391 h 438"/>
              <a:gd name="T80" fmla="*/ 305 w 312"/>
              <a:gd name="T81" fmla="*/ 353 h 438"/>
              <a:gd name="T82" fmla="*/ 312 w 312"/>
              <a:gd name="T83" fmla="*/ 303 h 438"/>
              <a:gd name="T84" fmla="*/ 312 w 312"/>
              <a:gd name="T85" fmla="*/ 301 h 4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12" h="438">
                <a:moveTo>
                  <a:pt x="312" y="219"/>
                </a:moveTo>
                <a:lnTo>
                  <a:pt x="312" y="219"/>
                </a:lnTo>
                <a:lnTo>
                  <a:pt x="312" y="212"/>
                </a:lnTo>
                <a:lnTo>
                  <a:pt x="310" y="207"/>
                </a:lnTo>
                <a:lnTo>
                  <a:pt x="308" y="201"/>
                </a:lnTo>
                <a:lnTo>
                  <a:pt x="304" y="197"/>
                </a:lnTo>
                <a:lnTo>
                  <a:pt x="300" y="194"/>
                </a:lnTo>
                <a:lnTo>
                  <a:pt x="295" y="190"/>
                </a:lnTo>
                <a:lnTo>
                  <a:pt x="289" y="188"/>
                </a:lnTo>
                <a:lnTo>
                  <a:pt x="283" y="188"/>
                </a:lnTo>
                <a:lnTo>
                  <a:pt x="283" y="188"/>
                </a:lnTo>
                <a:lnTo>
                  <a:pt x="276" y="189"/>
                </a:lnTo>
                <a:lnTo>
                  <a:pt x="270" y="191"/>
                </a:lnTo>
                <a:lnTo>
                  <a:pt x="265" y="196"/>
                </a:lnTo>
                <a:lnTo>
                  <a:pt x="260" y="200"/>
                </a:lnTo>
                <a:lnTo>
                  <a:pt x="260" y="190"/>
                </a:lnTo>
                <a:lnTo>
                  <a:pt x="260" y="190"/>
                </a:lnTo>
                <a:lnTo>
                  <a:pt x="259" y="184"/>
                </a:lnTo>
                <a:lnTo>
                  <a:pt x="257" y="177"/>
                </a:lnTo>
                <a:lnTo>
                  <a:pt x="255" y="172"/>
                </a:lnTo>
                <a:lnTo>
                  <a:pt x="250" y="166"/>
                </a:lnTo>
                <a:lnTo>
                  <a:pt x="246" y="163"/>
                </a:lnTo>
                <a:lnTo>
                  <a:pt x="240" y="159"/>
                </a:lnTo>
                <a:lnTo>
                  <a:pt x="234" y="158"/>
                </a:lnTo>
                <a:lnTo>
                  <a:pt x="227" y="157"/>
                </a:lnTo>
                <a:lnTo>
                  <a:pt x="227" y="157"/>
                </a:lnTo>
                <a:lnTo>
                  <a:pt x="219" y="158"/>
                </a:lnTo>
                <a:lnTo>
                  <a:pt x="212" y="162"/>
                </a:lnTo>
                <a:lnTo>
                  <a:pt x="205" y="167"/>
                </a:lnTo>
                <a:lnTo>
                  <a:pt x="200" y="174"/>
                </a:lnTo>
                <a:lnTo>
                  <a:pt x="200" y="164"/>
                </a:lnTo>
                <a:lnTo>
                  <a:pt x="200" y="164"/>
                </a:lnTo>
                <a:lnTo>
                  <a:pt x="198" y="157"/>
                </a:lnTo>
                <a:lnTo>
                  <a:pt x="197" y="151"/>
                </a:lnTo>
                <a:lnTo>
                  <a:pt x="194" y="144"/>
                </a:lnTo>
                <a:lnTo>
                  <a:pt x="190" y="140"/>
                </a:lnTo>
                <a:lnTo>
                  <a:pt x="185" y="135"/>
                </a:lnTo>
                <a:lnTo>
                  <a:pt x="180" y="132"/>
                </a:lnTo>
                <a:lnTo>
                  <a:pt x="173" y="131"/>
                </a:lnTo>
                <a:lnTo>
                  <a:pt x="167" y="130"/>
                </a:lnTo>
                <a:lnTo>
                  <a:pt x="167" y="130"/>
                </a:lnTo>
                <a:lnTo>
                  <a:pt x="161" y="130"/>
                </a:lnTo>
                <a:lnTo>
                  <a:pt x="157" y="131"/>
                </a:lnTo>
                <a:lnTo>
                  <a:pt x="152" y="133"/>
                </a:lnTo>
                <a:lnTo>
                  <a:pt x="148" y="135"/>
                </a:lnTo>
                <a:lnTo>
                  <a:pt x="143" y="139"/>
                </a:lnTo>
                <a:lnTo>
                  <a:pt x="140" y="142"/>
                </a:lnTo>
                <a:lnTo>
                  <a:pt x="138" y="146"/>
                </a:lnTo>
                <a:lnTo>
                  <a:pt x="136" y="151"/>
                </a:lnTo>
                <a:lnTo>
                  <a:pt x="136" y="36"/>
                </a:lnTo>
                <a:lnTo>
                  <a:pt x="136" y="36"/>
                </a:lnTo>
                <a:lnTo>
                  <a:pt x="135" y="29"/>
                </a:lnTo>
                <a:lnTo>
                  <a:pt x="133" y="23"/>
                </a:lnTo>
                <a:lnTo>
                  <a:pt x="130" y="16"/>
                </a:lnTo>
                <a:lnTo>
                  <a:pt x="127" y="11"/>
                </a:lnTo>
                <a:lnTo>
                  <a:pt x="122" y="6"/>
                </a:lnTo>
                <a:lnTo>
                  <a:pt x="117" y="3"/>
                </a:lnTo>
                <a:lnTo>
                  <a:pt x="111" y="1"/>
                </a:lnTo>
                <a:lnTo>
                  <a:pt x="105" y="0"/>
                </a:lnTo>
                <a:lnTo>
                  <a:pt x="105" y="0"/>
                </a:lnTo>
                <a:lnTo>
                  <a:pt x="98" y="1"/>
                </a:lnTo>
                <a:lnTo>
                  <a:pt x="93" y="3"/>
                </a:lnTo>
                <a:lnTo>
                  <a:pt x="87" y="6"/>
                </a:lnTo>
                <a:lnTo>
                  <a:pt x="83" y="11"/>
                </a:lnTo>
                <a:lnTo>
                  <a:pt x="79" y="16"/>
                </a:lnTo>
                <a:lnTo>
                  <a:pt x="76" y="23"/>
                </a:lnTo>
                <a:lnTo>
                  <a:pt x="75" y="29"/>
                </a:lnTo>
                <a:lnTo>
                  <a:pt x="74" y="36"/>
                </a:lnTo>
                <a:lnTo>
                  <a:pt x="74" y="237"/>
                </a:lnTo>
                <a:lnTo>
                  <a:pt x="74" y="237"/>
                </a:lnTo>
                <a:lnTo>
                  <a:pt x="63" y="205"/>
                </a:lnTo>
                <a:lnTo>
                  <a:pt x="63" y="205"/>
                </a:lnTo>
                <a:lnTo>
                  <a:pt x="58" y="195"/>
                </a:lnTo>
                <a:lnTo>
                  <a:pt x="53" y="186"/>
                </a:lnTo>
                <a:lnTo>
                  <a:pt x="46" y="178"/>
                </a:lnTo>
                <a:lnTo>
                  <a:pt x="41" y="172"/>
                </a:lnTo>
                <a:lnTo>
                  <a:pt x="33" y="167"/>
                </a:lnTo>
                <a:lnTo>
                  <a:pt x="27" y="164"/>
                </a:lnTo>
                <a:lnTo>
                  <a:pt x="20" y="163"/>
                </a:lnTo>
                <a:lnTo>
                  <a:pt x="13" y="163"/>
                </a:lnTo>
                <a:lnTo>
                  <a:pt x="13" y="163"/>
                </a:lnTo>
                <a:lnTo>
                  <a:pt x="9" y="164"/>
                </a:lnTo>
                <a:lnTo>
                  <a:pt x="6" y="166"/>
                </a:lnTo>
                <a:lnTo>
                  <a:pt x="3" y="169"/>
                </a:lnTo>
                <a:lnTo>
                  <a:pt x="1" y="173"/>
                </a:lnTo>
                <a:lnTo>
                  <a:pt x="0" y="177"/>
                </a:lnTo>
                <a:lnTo>
                  <a:pt x="0" y="182"/>
                </a:lnTo>
                <a:lnTo>
                  <a:pt x="1" y="193"/>
                </a:lnTo>
                <a:lnTo>
                  <a:pt x="3" y="204"/>
                </a:lnTo>
                <a:lnTo>
                  <a:pt x="7" y="217"/>
                </a:lnTo>
                <a:lnTo>
                  <a:pt x="13" y="241"/>
                </a:lnTo>
                <a:lnTo>
                  <a:pt x="13" y="241"/>
                </a:lnTo>
                <a:lnTo>
                  <a:pt x="27" y="290"/>
                </a:lnTo>
                <a:lnTo>
                  <a:pt x="33" y="313"/>
                </a:lnTo>
                <a:lnTo>
                  <a:pt x="38" y="328"/>
                </a:lnTo>
                <a:lnTo>
                  <a:pt x="38" y="328"/>
                </a:lnTo>
                <a:lnTo>
                  <a:pt x="44" y="342"/>
                </a:lnTo>
                <a:lnTo>
                  <a:pt x="51" y="356"/>
                </a:lnTo>
                <a:lnTo>
                  <a:pt x="57" y="368"/>
                </a:lnTo>
                <a:lnTo>
                  <a:pt x="64" y="378"/>
                </a:lnTo>
                <a:lnTo>
                  <a:pt x="64" y="378"/>
                </a:lnTo>
                <a:lnTo>
                  <a:pt x="75" y="392"/>
                </a:lnTo>
                <a:lnTo>
                  <a:pt x="87" y="405"/>
                </a:lnTo>
                <a:lnTo>
                  <a:pt x="101" y="415"/>
                </a:lnTo>
                <a:lnTo>
                  <a:pt x="116" y="424"/>
                </a:lnTo>
                <a:lnTo>
                  <a:pt x="131" y="431"/>
                </a:lnTo>
                <a:lnTo>
                  <a:pt x="148" y="435"/>
                </a:lnTo>
                <a:lnTo>
                  <a:pt x="164" y="437"/>
                </a:lnTo>
                <a:lnTo>
                  <a:pt x="182" y="438"/>
                </a:lnTo>
                <a:lnTo>
                  <a:pt x="182" y="438"/>
                </a:lnTo>
                <a:lnTo>
                  <a:pt x="193" y="438"/>
                </a:lnTo>
                <a:lnTo>
                  <a:pt x="204" y="437"/>
                </a:lnTo>
                <a:lnTo>
                  <a:pt x="215" y="435"/>
                </a:lnTo>
                <a:lnTo>
                  <a:pt x="226" y="432"/>
                </a:lnTo>
                <a:lnTo>
                  <a:pt x="237" y="427"/>
                </a:lnTo>
                <a:lnTo>
                  <a:pt x="248" y="422"/>
                </a:lnTo>
                <a:lnTo>
                  <a:pt x="259" y="416"/>
                </a:lnTo>
                <a:lnTo>
                  <a:pt x="269" y="409"/>
                </a:lnTo>
                <a:lnTo>
                  <a:pt x="278" y="400"/>
                </a:lnTo>
                <a:lnTo>
                  <a:pt x="287" y="391"/>
                </a:lnTo>
                <a:lnTo>
                  <a:pt x="293" y="380"/>
                </a:lnTo>
                <a:lnTo>
                  <a:pt x="300" y="367"/>
                </a:lnTo>
                <a:lnTo>
                  <a:pt x="305" y="353"/>
                </a:lnTo>
                <a:lnTo>
                  <a:pt x="309" y="338"/>
                </a:lnTo>
                <a:lnTo>
                  <a:pt x="311" y="322"/>
                </a:lnTo>
                <a:lnTo>
                  <a:pt x="312" y="303"/>
                </a:lnTo>
                <a:lnTo>
                  <a:pt x="312" y="303"/>
                </a:lnTo>
                <a:lnTo>
                  <a:pt x="312" y="303"/>
                </a:lnTo>
                <a:lnTo>
                  <a:pt x="312" y="301"/>
                </a:lnTo>
                <a:lnTo>
                  <a:pt x="312" y="2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editAs="oneCell">
    <xdr:from>
      <xdr:col>1</xdr:col>
      <xdr:colOff>0</xdr:colOff>
      <xdr:row>0</xdr:row>
      <xdr:rowOff>149328</xdr:rowOff>
    </xdr:from>
    <xdr:to>
      <xdr:col>1</xdr:col>
      <xdr:colOff>2023254</xdr:colOff>
      <xdr:row>0</xdr:row>
      <xdr:rowOff>466828</xdr:rowOff>
    </xdr:to>
    <xdr:pic>
      <xdr:nvPicPr>
        <xdr:cNvPr id="11" name="Image 6">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272143" y="149328"/>
          <a:ext cx="2023254"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586151</xdr:colOff>
      <xdr:row>0</xdr:row>
      <xdr:rowOff>113974</xdr:rowOff>
    </xdr:from>
    <xdr:to>
      <xdr:col>8</xdr:col>
      <xdr:colOff>860471</xdr:colOff>
      <xdr:row>0</xdr:row>
      <xdr:rowOff>498022</xdr:rowOff>
    </xdr:to>
    <xdr:grpSp>
      <xdr:nvGrpSpPr>
        <xdr:cNvPr id="19" name="Group 31">
          <a:hlinkClick xmlns:r="http://schemas.openxmlformats.org/officeDocument/2006/relationships" r:id="rId1"/>
          <a:extLst>
            <a:ext uri="{FF2B5EF4-FFF2-40B4-BE49-F238E27FC236}">
              <a16:creationId xmlns:a16="http://schemas.microsoft.com/office/drawing/2014/main" id="{00000000-0008-0000-0800-000013000000}"/>
            </a:ext>
          </a:extLst>
        </xdr:cNvPr>
        <xdr:cNvGrpSpPr/>
      </xdr:nvGrpSpPr>
      <xdr:grpSpPr>
        <a:xfrm>
          <a:off x="14225951" y="113974"/>
          <a:ext cx="274320" cy="384048"/>
          <a:chOff x="446088" y="2332038"/>
          <a:chExt cx="563562" cy="909638"/>
        </a:xfrm>
        <a:solidFill>
          <a:schemeClr val="bg1"/>
        </a:solidFill>
      </xdr:grpSpPr>
      <xdr:sp macro="" textlink="">
        <xdr:nvSpPr>
          <xdr:cNvPr id="20" name="Freeform 10">
            <a:extLst>
              <a:ext uri="{FF2B5EF4-FFF2-40B4-BE49-F238E27FC236}">
                <a16:creationId xmlns:a16="http://schemas.microsoft.com/office/drawing/2014/main" id="{00000000-0008-0000-0800-000014000000}"/>
              </a:ext>
            </a:extLst>
          </xdr:cNvPr>
          <xdr:cNvSpPr>
            <a:spLocks/>
          </xdr:cNvSpPr>
        </xdr:nvSpPr>
        <xdr:spPr bwMode="auto">
          <a:xfrm>
            <a:off x="561975" y="2447926"/>
            <a:ext cx="238125" cy="206375"/>
          </a:xfrm>
          <a:custGeom>
            <a:avLst/>
            <a:gdLst>
              <a:gd name="T0" fmla="*/ 24 w 150"/>
              <a:gd name="T1" fmla="*/ 95 h 130"/>
              <a:gd name="T2" fmla="*/ 21 w 150"/>
              <a:gd name="T3" fmla="*/ 75 h 130"/>
              <a:gd name="T4" fmla="*/ 22 w 150"/>
              <a:gd name="T5" fmla="*/ 64 h 130"/>
              <a:gd name="T6" fmla="*/ 30 w 150"/>
              <a:gd name="T7" fmla="*/ 45 h 130"/>
              <a:gd name="T8" fmla="*/ 44 w 150"/>
              <a:gd name="T9" fmla="*/ 30 h 130"/>
              <a:gd name="T10" fmla="*/ 64 w 150"/>
              <a:gd name="T11" fmla="*/ 22 h 130"/>
              <a:gd name="T12" fmla="*/ 75 w 150"/>
              <a:gd name="T13" fmla="*/ 21 h 130"/>
              <a:gd name="T14" fmla="*/ 96 w 150"/>
              <a:gd name="T15" fmla="*/ 25 h 130"/>
              <a:gd name="T16" fmla="*/ 113 w 150"/>
              <a:gd name="T17" fmla="*/ 36 h 130"/>
              <a:gd name="T18" fmla="*/ 125 w 150"/>
              <a:gd name="T19" fmla="*/ 54 h 130"/>
              <a:gd name="T20" fmla="*/ 129 w 150"/>
              <a:gd name="T21" fmla="*/ 75 h 130"/>
              <a:gd name="T22" fmla="*/ 129 w 150"/>
              <a:gd name="T23" fmla="*/ 85 h 130"/>
              <a:gd name="T24" fmla="*/ 125 w 150"/>
              <a:gd name="T25" fmla="*/ 95 h 130"/>
              <a:gd name="T26" fmla="*/ 125 w 150"/>
              <a:gd name="T27" fmla="*/ 130 h 130"/>
              <a:gd name="T28" fmla="*/ 131 w 150"/>
              <a:gd name="T29" fmla="*/ 124 h 130"/>
              <a:gd name="T30" fmla="*/ 140 w 150"/>
              <a:gd name="T31" fmla="*/ 112 h 130"/>
              <a:gd name="T32" fmla="*/ 145 w 150"/>
              <a:gd name="T33" fmla="*/ 98 h 130"/>
              <a:gd name="T34" fmla="*/ 149 w 150"/>
              <a:gd name="T35" fmla="*/ 83 h 130"/>
              <a:gd name="T36" fmla="*/ 150 w 150"/>
              <a:gd name="T37" fmla="*/ 75 h 130"/>
              <a:gd name="T38" fmla="*/ 148 w 150"/>
              <a:gd name="T39" fmla="*/ 61 h 130"/>
              <a:gd name="T40" fmla="*/ 143 w 150"/>
              <a:gd name="T41" fmla="*/ 46 h 130"/>
              <a:gd name="T42" fmla="*/ 137 w 150"/>
              <a:gd name="T43" fmla="*/ 33 h 130"/>
              <a:gd name="T44" fmla="*/ 128 w 150"/>
              <a:gd name="T45" fmla="*/ 22 h 130"/>
              <a:gd name="T46" fmla="*/ 117 w 150"/>
              <a:gd name="T47" fmla="*/ 13 h 130"/>
              <a:gd name="T48" fmla="*/ 103 w 150"/>
              <a:gd name="T49" fmla="*/ 7 h 130"/>
              <a:gd name="T50" fmla="*/ 90 w 150"/>
              <a:gd name="T51" fmla="*/ 2 h 130"/>
              <a:gd name="T52" fmla="*/ 75 w 150"/>
              <a:gd name="T53" fmla="*/ 0 h 130"/>
              <a:gd name="T54" fmla="*/ 67 w 150"/>
              <a:gd name="T55" fmla="*/ 1 h 130"/>
              <a:gd name="T56" fmla="*/ 53 w 150"/>
              <a:gd name="T57" fmla="*/ 3 h 130"/>
              <a:gd name="T58" fmla="*/ 40 w 150"/>
              <a:gd name="T59" fmla="*/ 10 h 130"/>
              <a:gd name="T60" fmla="*/ 27 w 150"/>
              <a:gd name="T61" fmla="*/ 18 h 130"/>
              <a:gd name="T62" fmla="*/ 17 w 150"/>
              <a:gd name="T63" fmla="*/ 27 h 130"/>
              <a:gd name="T64" fmla="*/ 9 w 150"/>
              <a:gd name="T65" fmla="*/ 40 h 130"/>
              <a:gd name="T66" fmla="*/ 3 w 150"/>
              <a:gd name="T67" fmla="*/ 53 h 130"/>
              <a:gd name="T68" fmla="*/ 0 w 150"/>
              <a:gd name="T69" fmla="*/ 67 h 130"/>
              <a:gd name="T70" fmla="*/ 0 w 150"/>
              <a:gd name="T71" fmla="*/ 75 h 130"/>
              <a:gd name="T72" fmla="*/ 2 w 150"/>
              <a:gd name="T73" fmla="*/ 90 h 130"/>
              <a:gd name="T74" fmla="*/ 6 w 150"/>
              <a:gd name="T75" fmla="*/ 106 h 130"/>
              <a:gd name="T76" fmla="*/ 14 w 150"/>
              <a:gd name="T77" fmla="*/ 119 h 130"/>
              <a:gd name="T78" fmla="*/ 24 w 150"/>
              <a:gd name="T79" fmla="*/ 130 h 130"/>
              <a:gd name="T80" fmla="*/ 24 w 150"/>
              <a:gd name="T81" fmla="*/ 98 h 130"/>
              <a:gd name="T82" fmla="*/ 24 w 150"/>
              <a:gd name="T83" fmla="*/ 95 h 1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Lst>
            <a:rect l="0" t="0" r="r" b="b"/>
            <a:pathLst>
              <a:path w="150" h="130">
                <a:moveTo>
                  <a:pt x="24" y="95"/>
                </a:moveTo>
                <a:lnTo>
                  <a:pt x="24" y="95"/>
                </a:lnTo>
                <a:lnTo>
                  <a:pt x="21" y="85"/>
                </a:lnTo>
                <a:lnTo>
                  <a:pt x="21" y="75"/>
                </a:lnTo>
                <a:lnTo>
                  <a:pt x="21" y="75"/>
                </a:lnTo>
                <a:lnTo>
                  <a:pt x="22" y="64"/>
                </a:lnTo>
                <a:lnTo>
                  <a:pt x="24" y="54"/>
                </a:lnTo>
                <a:lnTo>
                  <a:pt x="30" y="45"/>
                </a:lnTo>
                <a:lnTo>
                  <a:pt x="36" y="36"/>
                </a:lnTo>
                <a:lnTo>
                  <a:pt x="44" y="30"/>
                </a:lnTo>
                <a:lnTo>
                  <a:pt x="54" y="25"/>
                </a:lnTo>
                <a:lnTo>
                  <a:pt x="64" y="22"/>
                </a:lnTo>
                <a:lnTo>
                  <a:pt x="75" y="21"/>
                </a:lnTo>
                <a:lnTo>
                  <a:pt x="75" y="21"/>
                </a:lnTo>
                <a:lnTo>
                  <a:pt x="86" y="22"/>
                </a:lnTo>
                <a:lnTo>
                  <a:pt x="96" y="25"/>
                </a:lnTo>
                <a:lnTo>
                  <a:pt x="106" y="30"/>
                </a:lnTo>
                <a:lnTo>
                  <a:pt x="113" y="36"/>
                </a:lnTo>
                <a:lnTo>
                  <a:pt x="120" y="45"/>
                </a:lnTo>
                <a:lnTo>
                  <a:pt x="125" y="54"/>
                </a:lnTo>
                <a:lnTo>
                  <a:pt x="128" y="64"/>
                </a:lnTo>
                <a:lnTo>
                  <a:pt x="129" y="75"/>
                </a:lnTo>
                <a:lnTo>
                  <a:pt x="129" y="75"/>
                </a:lnTo>
                <a:lnTo>
                  <a:pt x="129" y="85"/>
                </a:lnTo>
                <a:lnTo>
                  <a:pt x="125" y="95"/>
                </a:lnTo>
                <a:lnTo>
                  <a:pt x="125" y="95"/>
                </a:lnTo>
                <a:lnTo>
                  <a:pt x="125" y="98"/>
                </a:lnTo>
                <a:lnTo>
                  <a:pt x="125" y="130"/>
                </a:lnTo>
                <a:lnTo>
                  <a:pt x="125" y="130"/>
                </a:lnTo>
                <a:lnTo>
                  <a:pt x="131" y="124"/>
                </a:lnTo>
                <a:lnTo>
                  <a:pt x="135" y="119"/>
                </a:lnTo>
                <a:lnTo>
                  <a:pt x="140" y="112"/>
                </a:lnTo>
                <a:lnTo>
                  <a:pt x="143" y="106"/>
                </a:lnTo>
                <a:lnTo>
                  <a:pt x="145" y="98"/>
                </a:lnTo>
                <a:lnTo>
                  <a:pt x="148" y="90"/>
                </a:lnTo>
                <a:lnTo>
                  <a:pt x="149" y="83"/>
                </a:lnTo>
                <a:lnTo>
                  <a:pt x="150" y="75"/>
                </a:lnTo>
                <a:lnTo>
                  <a:pt x="150" y="75"/>
                </a:lnTo>
                <a:lnTo>
                  <a:pt x="149" y="67"/>
                </a:lnTo>
                <a:lnTo>
                  <a:pt x="148" y="61"/>
                </a:lnTo>
                <a:lnTo>
                  <a:pt x="146" y="53"/>
                </a:lnTo>
                <a:lnTo>
                  <a:pt x="143" y="46"/>
                </a:lnTo>
                <a:lnTo>
                  <a:pt x="141" y="40"/>
                </a:lnTo>
                <a:lnTo>
                  <a:pt x="137" y="33"/>
                </a:lnTo>
                <a:lnTo>
                  <a:pt x="132" y="27"/>
                </a:lnTo>
                <a:lnTo>
                  <a:pt x="128" y="22"/>
                </a:lnTo>
                <a:lnTo>
                  <a:pt x="122" y="18"/>
                </a:lnTo>
                <a:lnTo>
                  <a:pt x="117" y="13"/>
                </a:lnTo>
                <a:lnTo>
                  <a:pt x="110" y="10"/>
                </a:lnTo>
                <a:lnTo>
                  <a:pt x="103" y="7"/>
                </a:lnTo>
                <a:lnTo>
                  <a:pt x="97" y="3"/>
                </a:lnTo>
                <a:lnTo>
                  <a:pt x="90" y="2"/>
                </a:lnTo>
                <a:lnTo>
                  <a:pt x="83" y="1"/>
                </a:lnTo>
                <a:lnTo>
                  <a:pt x="75" y="0"/>
                </a:lnTo>
                <a:lnTo>
                  <a:pt x="75" y="0"/>
                </a:lnTo>
                <a:lnTo>
                  <a:pt x="67" y="1"/>
                </a:lnTo>
                <a:lnTo>
                  <a:pt x="59" y="2"/>
                </a:lnTo>
                <a:lnTo>
                  <a:pt x="53" y="3"/>
                </a:lnTo>
                <a:lnTo>
                  <a:pt x="46" y="7"/>
                </a:lnTo>
                <a:lnTo>
                  <a:pt x="40" y="10"/>
                </a:lnTo>
                <a:lnTo>
                  <a:pt x="33" y="13"/>
                </a:lnTo>
                <a:lnTo>
                  <a:pt x="27" y="18"/>
                </a:lnTo>
                <a:lnTo>
                  <a:pt x="22" y="22"/>
                </a:lnTo>
                <a:lnTo>
                  <a:pt x="17" y="27"/>
                </a:lnTo>
                <a:lnTo>
                  <a:pt x="13" y="33"/>
                </a:lnTo>
                <a:lnTo>
                  <a:pt x="9" y="40"/>
                </a:lnTo>
                <a:lnTo>
                  <a:pt x="5" y="46"/>
                </a:lnTo>
                <a:lnTo>
                  <a:pt x="3" y="53"/>
                </a:lnTo>
                <a:lnTo>
                  <a:pt x="2" y="61"/>
                </a:lnTo>
                <a:lnTo>
                  <a:pt x="0" y="67"/>
                </a:lnTo>
                <a:lnTo>
                  <a:pt x="0" y="75"/>
                </a:lnTo>
                <a:lnTo>
                  <a:pt x="0" y="75"/>
                </a:lnTo>
                <a:lnTo>
                  <a:pt x="1" y="83"/>
                </a:lnTo>
                <a:lnTo>
                  <a:pt x="2" y="90"/>
                </a:lnTo>
                <a:lnTo>
                  <a:pt x="3" y="98"/>
                </a:lnTo>
                <a:lnTo>
                  <a:pt x="6" y="106"/>
                </a:lnTo>
                <a:lnTo>
                  <a:pt x="10" y="112"/>
                </a:lnTo>
                <a:lnTo>
                  <a:pt x="14" y="119"/>
                </a:lnTo>
                <a:lnTo>
                  <a:pt x="19" y="124"/>
                </a:lnTo>
                <a:lnTo>
                  <a:pt x="24" y="130"/>
                </a:lnTo>
                <a:lnTo>
                  <a:pt x="24" y="98"/>
                </a:lnTo>
                <a:lnTo>
                  <a:pt x="24" y="98"/>
                </a:lnTo>
                <a:lnTo>
                  <a:pt x="24" y="95"/>
                </a:lnTo>
                <a:lnTo>
                  <a:pt x="24" y="9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21" name="Freeform 11">
            <a:extLst>
              <a:ext uri="{FF2B5EF4-FFF2-40B4-BE49-F238E27FC236}">
                <a16:creationId xmlns:a16="http://schemas.microsoft.com/office/drawing/2014/main" id="{00000000-0008-0000-0800-000015000000}"/>
              </a:ext>
            </a:extLst>
          </xdr:cNvPr>
          <xdr:cNvSpPr>
            <a:spLocks/>
          </xdr:cNvSpPr>
        </xdr:nvSpPr>
        <xdr:spPr bwMode="auto">
          <a:xfrm>
            <a:off x="446088" y="2332038"/>
            <a:ext cx="468313" cy="455613"/>
          </a:xfrm>
          <a:custGeom>
            <a:avLst/>
            <a:gdLst>
              <a:gd name="T0" fmla="*/ 20 w 295"/>
              <a:gd name="T1" fmla="*/ 148 h 287"/>
              <a:gd name="T2" fmla="*/ 23 w 295"/>
              <a:gd name="T3" fmla="*/ 123 h 287"/>
              <a:gd name="T4" fmla="*/ 30 w 295"/>
              <a:gd name="T5" fmla="*/ 98 h 287"/>
              <a:gd name="T6" fmla="*/ 42 w 295"/>
              <a:gd name="T7" fmla="*/ 76 h 287"/>
              <a:gd name="T8" fmla="*/ 57 w 295"/>
              <a:gd name="T9" fmla="*/ 58 h 287"/>
              <a:gd name="T10" fmla="*/ 76 w 295"/>
              <a:gd name="T11" fmla="*/ 42 h 287"/>
              <a:gd name="T12" fmla="*/ 98 w 295"/>
              <a:gd name="T13" fmla="*/ 30 h 287"/>
              <a:gd name="T14" fmla="*/ 122 w 295"/>
              <a:gd name="T15" fmla="*/ 23 h 287"/>
              <a:gd name="T16" fmla="*/ 148 w 295"/>
              <a:gd name="T17" fmla="*/ 20 h 287"/>
              <a:gd name="T18" fmla="*/ 161 w 295"/>
              <a:gd name="T19" fmla="*/ 21 h 287"/>
              <a:gd name="T20" fmla="*/ 185 w 295"/>
              <a:gd name="T21" fmla="*/ 27 h 287"/>
              <a:gd name="T22" fmla="*/ 208 w 295"/>
              <a:gd name="T23" fmla="*/ 35 h 287"/>
              <a:gd name="T24" fmla="*/ 229 w 295"/>
              <a:gd name="T25" fmla="*/ 50 h 287"/>
              <a:gd name="T26" fmla="*/ 246 w 295"/>
              <a:gd name="T27" fmla="*/ 67 h 287"/>
              <a:gd name="T28" fmla="*/ 260 w 295"/>
              <a:gd name="T29" fmla="*/ 87 h 287"/>
              <a:gd name="T30" fmla="*/ 270 w 295"/>
              <a:gd name="T31" fmla="*/ 110 h 287"/>
              <a:gd name="T32" fmla="*/ 275 w 295"/>
              <a:gd name="T33" fmla="*/ 135 h 287"/>
              <a:gd name="T34" fmla="*/ 276 w 295"/>
              <a:gd name="T35" fmla="*/ 148 h 287"/>
              <a:gd name="T36" fmla="*/ 272 w 295"/>
              <a:gd name="T37" fmla="*/ 178 h 287"/>
              <a:gd name="T38" fmla="*/ 262 w 295"/>
              <a:gd name="T39" fmla="*/ 204 h 287"/>
              <a:gd name="T40" fmla="*/ 247 w 295"/>
              <a:gd name="T41" fmla="*/ 228 h 287"/>
              <a:gd name="T42" fmla="*/ 227 w 295"/>
              <a:gd name="T43" fmla="*/ 247 h 287"/>
              <a:gd name="T44" fmla="*/ 237 w 295"/>
              <a:gd name="T45" fmla="*/ 253 h 287"/>
              <a:gd name="T46" fmla="*/ 246 w 295"/>
              <a:gd name="T47" fmla="*/ 259 h 287"/>
              <a:gd name="T48" fmla="*/ 267 w 295"/>
              <a:gd name="T49" fmla="*/ 236 h 287"/>
              <a:gd name="T50" fmla="*/ 282 w 295"/>
              <a:gd name="T51" fmla="*/ 210 h 287"/>
              <a:gd name="T52" fmla="*/ 292 w 295"/>
              <a:gd name="T53" fmla="*/ 180 h 287"/>
              <a:gd name="T54" fmla="*/ 295 w 295"/>
              <a:gd name="T55" fmla="*/ 148 h 287"/>
              <a:gd name="T56" fmla="*/ 294 w 295"/>
              <a:gd name="T57" fmla="*/ 132 h 287"/>
              <a:gd name="T58" fmla="*/ 289 w 295"/>
              <a:gd name="T59" fmla="*/ 104 h 287"/>
              <a:gd name="T60" fmla="*/ 278 w 295"/>
              <a:gd name="T61" fmla="*/ 77 h 287"/>
              <a:gd name="T62" fmla="*/ 262 w 295"/>
              <a:gd name="T63" fmla="*/ 54 h 287"/>
              <a:gd name="T64" fmla="*/ 241 w 295"/>
              <a:gd name="T65" fmla="*/ 34 h 287"/>
              <a:gd name="T66" fmla="*/ 218 w 295"/>
              <a:gd name="T67" fmla="*/ 18 h 287"/>
              <a:gd name="T68" fmla="*/ 192 w 295"/>
              <a:gd name="T69" fmla="*/ 7 h 287"/>
              <a:gd name="T70" fmla="*/ 163 w 295"/>
              <a:gd name="T71" fmla="*/ 1 h 287"/>
              <a:gd name="T72" fmla="*/ 148 w 295"/>
              <a:gd name="T73" fmla="*/ 0 h 287"/>
              <a:gd name="T74" fmla="*/ 118 w 295"/>
              <a:gd name="T75" fmla="*/ 4 h 287"/>
              <a:gd name="T76" fmla="*/ 90 w 295"/>
              <a:gd name="T77" fmla="*/ 12 h 287"/>
              <a:gd name="T78" fmla="*/ 65 w 295"/>
              <a:gd name="T79" fmla="*/ 26 h 287"/>
              <a:gd name="T80" fmla="*/ 43 w 295"/>
              <a:gd name="T81" fmla="*/ 43 h 287"/>
              <a:gd name="T82" fmla="*/ 25 w 295"/>
              <a:gd name="T83" fmla="*/ 65 h 287"/>
              <a:gd name="T84" fmla="*/ 11 w 295"/>
              <a:gd name="T85" fmla="*/ 91 h 287"/>
              <a:gd name="T86" fmla="*/ 2 w 295"/>
              <a:gd name="T87" fmla="*/ 118 h 287"/>
              <a:gd name="T88" fmla="*/ 0 w 295"/>
              <a:gd name="T89" fmla="*/ 148 h 287"/>
              <a:gd name="T90" fmla="*/ 0 w 295"/>
              <a:gd name="T91" fmla="*/ 160 h 287"/>
              <a:gd name="T92" fmla="*/ 3 w 295"/>
              <a:gd name="T93" fmla="*/ 183 h 287"/>
              <a:gd name="T94" fmla="*/ 11 w 295"/>
              <a:gd name="T95" fmla="*/ 204 h 287"/>
              <a:gd name="T96" fmla="*/ 21 w 295"/>
              <a:gd name="T97" fmla="*/ 224 h 287"/>
              <a:gd name="T98" fmla="*/ 34 w 295"/>
              <a:gd name="T99" fmla="*/ 243 h 287"/>
              <a:gd name="T100" fmla="*/ 50 w 295"/>
              <a:gd name="T101" fmla="*/ 258 h 287"/>
              <a:gd name="T102" fmla="*/ 67 w 295"/>
              <a:gd name="T103" fmla="*/ 272 h 287"/>
              <a:gd name="T104" fmla="*/ 86 w 295"/>
              <a:gd name="T105" fmla="*/ 282 h 287"/>
              <a:gd name="T106" fmla="*/ 97 w 295"/>
              <a:gd name="T107" fmla="*/ 265 h 287"/>
              <a:gd name="T108" fmla="*/ 88 w 295"/>
              <a:gd name="T109" fmla="*/ 261 h 287"/>
              <a:gd name="T110" fmla="*/ 66 w 295"/>
              <a:gd name="T111" fmla="*/ 246 h 287"/>
              <a:gd name="T112" fmla="*/ 42 w 295"/>
              <a:gd name="T113" fmla="*/ 218 h 287"/>
              <a:gd name="T114" fmla="*/ 29 w 295"/>
              <a:gd name="T115" fmla="*/ 194 h 287"/>
              <a:gd name="T116" fmla="*/ 23 w 295"/>
              <a:gd name="T117" fmla="*/ 177 h 287"/>
              <a:gd name="T118" fmla="*/ 20 w 295"/>
              <a:gd name="T119" fmla="*/ 158 h 287"/>
              <a:gd name="T120" fmla="*/ 20 w 295"/>
              <a:gd name="T121" fmla="*/ 148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95" h="287">
                <a:moveTo>
                  <a:pt x="20" y="148"/>
                </a:moveTo>
                <a:lnTo>
                  <a:pt x="20" y="148"/>
                </a:lnTo>
                <a:lnTo>
                  <a:pt x="21" y="135"/>
                </a:lnTo>
                <a:lnTo>
                  <a:pt x="23" y="123"/>
                </a:lnTo>
                <a:lnTo>
                  <a:pt x="25" y="110"/>
                </a:lnTo>
                <a:lnTo>
                  <a:pt x="30" y="98"/>
                </a:lnTo>
                <a:lnTo>
                  <a:pt x="35" y="87"/>
                </a:lnTo>
                <a:lnTo>
                  <a:pt x="42" y="76"/>
                </a:lnTo>
                <a:lnTo>
                  <a:pt x="50" y="67"/>
                </a:lnTo>
                <a:lnTo>
                  <a:pt x="57" y="58"/>
                </a:lnTo>
                <a:lnTo>
                  <a:pt x="66" y="50"/>
                </a:lnTo>
                <a:lnTo>
                  <a:pt x="76" y="42"/>
                </a:lnTo>
                <a:lnTo>
                  <a:pt x="87" y="35"/>
                </a:lnTo>
                <a:lnTo>
                  <a:pt x="98" y="30"/>
                </a:lnTo>
                <a:lnTo>
                  <a:pt x="110" y="27"/>
                </a:lnTo>
                <a:lnTo>
                  <a:pt x="122" y="23"/>
                </a:lnTo>
                <a:lnTo>
                  <a:pt x="135" y="21"/>
                </a:lnTo>
                <a:lnTo>
                  <a:pt x="148" y="20"/>
                </a:lnTo>
                <a:lnTo>
                  <a:pt x="148" y="20"/>
                </a:lnTo>
                <a:lnTo>
                  <a:pt x="161" y="21"/>
                </a:lnTo>
                <a:lnTo>
                  <a:pt x="173" y="23"/>
                </a:lnTo>
                <a:lnTo>
                  <a:pt x="185" y="27"/>
                </a:lnTo>
                <a:lnTo>
                  <a:pt x="197" y="30"/>
                </a:lnTo>
                <a:lnTo>
                  <a:pt x="208" y="35"/>
                </a:lnTo>
                <a:lnTo>
                  <a:pt x="219" y="42"/>
                </a:lnTo>
                <a:lnTo>
                  <a:pt x="229" y="50"/>
                </a:lnTo>
                <a:lnTo>
                  <a:pt x="238" y="58"/>
                </a:lnTo>
                <a:lnTo>
                  <a:pt x="246" y="67"/>
                </a:lnTo>
                <a:lnTo>
                  <a:pt x="254" y="76"/>
                </a:lnTo>
                <a:lnTo>
                  <a:pt x="260" y="87"/>
                </a:lnTo>
                <a:lnTo>
                  <a:pt x="266" y="98"/>
                </a:lnTo>
                <a:lnTo>
                  <a:pt x="270" y="110"/>
                </a:lnTo>
                <a:lnTo>
                  <a:pt x="272" y="123"/>
                </a:lnTo>
                <a:lnTo>
                  <a:pt x="275" y="135"/>
                </a:lnTo>
                <a:lnTo>
                  <a:pt x="276" y="148"/>
                </a:lnTo>
                <a:lnTo>
                  <a:pt x="276" y="148"/>
                </a:lnTo>
                <a:lnTo>
                  <a:pt x="275" y="163"/>
                </a:lnTo>
                <a:lnTo>
                  <a:pt x="272" y="178"/>
                </a:lnTo>
                <a:lnTo>
                  <a:pt x="268" y="191"/>
                </a:lnTo>
                <a:lnTo>
                  <a:pt x="262" y="204"/>
                </a:lnTo>
                <a:lnTo>
                  <a:pt x="256" y="216"/>
                </a:lnTo>
                <a:lnTo>
                  <a:pt x="247" y="228"/>
                </a:lnTo>
                <a:lnTo>
                  <a:pt x="238" y="238"/>
                </a:lnTo>
                <a:lnTo>
                  <a:pt x="227" y="247"/>
                </a:lnTo>
                <a:lnTo>
                  <a:pt x="227" y="247"/>
                </a:lnTo>
                <a:lnTo>
                  <a:pt x="237" y="253"/>
                </a:lnTo>
                <a:lnTo>
                  <a:pt x="246" y="259"/>
                </a:lnTo>
                <a:lnTo>
                  <a:pt x="246" y="259"/>
                </a:lnTo>
                <a:lnTo>
                  <a:pt x="257" y="248"/>
                </a:lnTo>
                <a:lnTo>
                  <a:pt x="267" y="236"/>
                </a:lnTo>
                <a:lnTo>
                  <a:pt x="275" y="224"/>
                </a:lnTo>
                <a:lnTo>
                  <a:pt x="282" y="210"/>
                </a:lnTo>
                <a:lnTo>
                  <a:pt x="288" y="195"/>
                </a:lnTo>
                <a:lnTo>
                  <a:pt x="292" y="180"/>
                </a:lnTo>
                <a:lnTo>
                  <a:pt x="294" y="164"/>
                </a:lnTo>
                <a:lnTo>
                  <a:pt x="295" y="148"/>
                </a:lnTo>
                <a:lnTo>
                  <a:pt x="295" y="148"/>
                </a:lnTo>
                <a:lnTo>
                  <a:pt x="294" y="132"/>
                </a:lnTo>
                <a:lnTo>
                  <a:pt x="292" y="118"/>
                </a:lnTo>
                <a:lnTo>
                  <a:pt x="289" y="104"/>
                </a:lnTo>
                <a:lnTo>
                  <a:pt x="284" y="91"/>
                </a:lnTo>
                <a:lnTo>
                  <a:pt x="278" y="77"/>
                </a:lnTo>
                <a:lnTo>
                  <a:pt x="270" y="65"/>
                </a:lnTo>
                <a:lnTo>
                  <a:pt x="262" y="54"/>
                </a:lnTo>
                <a:lnTo>
                  <a:pt x="253" y="43"/>
                </a:lnTo>
                <a:lnTo>
                  <a:pt x="241" y="34"/>
                </a:lnTo>
                <a:lnTo>
                  <a:pt x="230" y="26"/>
                </a:lnTo>
                <a:lnTo>
                  <a:pt x="218" y="18"/>
                </a:lnTo>
                <a:lnTo>
                  <a:pt x="205" y="12"/>
                </a:lnTo>
                <a:lnTo>
                  <a:pt x="192" y="7"/>
                </a:lnTo>
                <a:lnTo>
                  <a:pt x="178" y="4"/>
                </a:lnTo>
                <a:lnTo>
                  <a:pt x="163" y="1"/>
                </a:lnTo>
                <a:lnTo>
                  <a:pt x="148" y="0"/>
                </a:lnTo>
                <a:lnTo>
                  <a:pt x="148" y="0"/>
                </a:lnTo>
                <a:lnTo>
                  <a:pt x="132" y="1"/>
                </a:lnTo>
                <a:lnTo>
                  <a:pt x="118" y="4"/>
                </a:lnTo>
                <a:lnTo>
                  <a:pt x="104" y="7"/>
                </a:lnTo>
                <a:lnTo>
                  <a:pt x="90" y="12"/>
                </a:lnTo>
                <a:lnTo>
                  <a:pt x="77" y="18"/>
                </a:lnTo>
                <a:lnTo>
                  <a:pt x="65" y="26"/>
                </a:lnTo>
                <a:lnTo>
                  <a:pt x="54" y="34"/>
                </a:lnTo>
                <a:lnTo>
                  <a:pt x="43" y="43"/>
                </a:lnTo>
                <a:lnTo>
                  <a:pt x="33" y="54"/>
                </a:lnTo>
                <a:lnTo>
                  <a:pt x="25" y="65"/>
                </a:lnTo>
                <a:lnTo>
                  <a:pt x="18" y="77"/>
                </a:lnTo>
                <a:lnTo>
                  <a:pt x="11" y="91"/>
                </a:lnTo>
                <a:lnTo>
                  <a:pt x="7" y="104"/>
                </a:lnTo>
                <a:lnTo>
                  <a:pt x="2" y="118"/>
                </a:lnTo>
                <a:lnTo>
                  <a:pt x="0" y="132"/>
                </a:lnTo>
                <a:lnTo>
                  <a:pt x="0" y="148"/>
                </a:lnTo>
                <a:lnTo>
                  <a:pt x="0" y="148"/>
                </a:lnTo>
                <a:lnTo>
                  <a:pt x="0" y="160"/>
                </a:lnTo>
                <a:lnTo>
                  <a:pt x="1" y="171"/>
                </a:lnTo>
                <a:lnTo>
                  <a:pt x="3" y="183"/>
                </a:lnTo>
                <a:lnTo>
                  <a:pt x="7" y="194"/>
                </a:lnTo>
                <a:lnTo>
                  <a:pt x="11" y="204"/>
                </a:lnTo>
                <a:lnTo>
                  <a:pt x="16" y="215"/>
                </a:lnTo>
                <a:lnTo>
                  <a:pt x="21" y="224"/>
                </a:lnTo>
                <a:lnTo>
                  <a:pt x="27" y="234"/>
                </a:lnTo>
                <a:lnTo>
                  <a:pt x="34" y="243"/>
                </a:lnTo>
                <a:lnTo>
                  <a:pt x="41" y="250"/>
                </a:lnTo>
                <a:lnTo>
                  <a:pt x="50" y="258"/>
                </a:lnTo>
                <a:lnTo>
                  <a:pt x="57" y="266"/>
                </a:lnTo>
                <a:lnTo>
                  <a:pt x="67" y="272"/>
                </a:lnTo>
                <a:lnTo>
                  <a:pt x="76" y="278"/>
                </a:lnTo>
                <a:lnTo>
                  <a:pt x="86" y="282"/>
                </a:lnTo>
                <a:lnTo>
                  <a:pt x="97" y="287"/>
                </a:lnTo>
                <a:lnTo>
                  <a:pt x="97" y="265"/>
                </a:lnTo>
                <a:lnTo>
                  <a:pt x="97" y="265"/>
                </a:lnTo>
                <a:lnTo>
                  <a:pt x="88" y="261"/>
                </a:lnTo>
                <a:lnTo>
                  <a:pt x="81" y="257"/>
                </a:lnTo>
                <a:lnTo>
                  <a:pt x="66" y="246"/>
                </a:lnTo>
                <a:lnTo>
                  <a:pt x="53" y="233"/>
                </a:lnTo>
                <a:lnTo>
                  <a:pt x="42" y="218"/>
                </a:lnTo>
                <a:lnTo>
                  <a:pt x="32" y="203"/>
                </a:lnTo>
                <a:lnTo>
                  <a:pt x="29" y="194"/>
                </a:lnTo>
                <a:lnTo>
                  <a:pt x="25" y="185"/>
                </a:lnTo>
                <a:lnTo>
                  <a:pt x="23" y="177"/>
                </a:lnTo>
                <a:lnTo>
                  <a:pt x="21" y="168"/>
                </a:lnTo>
                <a:lnTo>
                  <a:pt x="20" y="158"/>
                </a:lnTo>
                <a:lnTo>
                  <a:pt x="20" y="148"/>
                </a:lnTo>
                <a:lnTo>
                  <a:pt x="20" y="14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22" name="Freeform 12">
            <a:extLst>
              <a:ext uri="{FF2B5EF4-FFF2-40B4-BE49-F238E27FC236}">
                <a16:creationId xmlns:a16="http://schemas.microsoft.com/office/drawing/2014/main" id="{00000000-0008-0000-0800-000016000000}"/>
              </a:ext>
            </a:extLst>
          </xdr:cNvPr>
          <xdr:cNvSpPr>
            <a:spLocks/>
          </xdr:cNvSpPr>
        </xdr:nvSpPr>
        <xdr:spPr bwMode="auto">
          <a:xfrm>
            <a:off x="514350" y="2546351"/>
            <a:ext cx="495300" cy="695325"/>
          </a:xfrm>
          <a:custGeom>
            <a:avLst/>
            <a:gdLst>
              <a:gd name="T0" fmla="*/ 312 w 312"/>
              <a:gd name="T1" fmla="*/ 212 h 438"/>
              <a:gd name="T2" fmla="*/ 304 w 312"/>
              <a:gd name="T3" fmla="*/ 197 h 438"/>
              <a:gd name="T4" fmla="*/ 289 w 312"/>
              <a:gd name="T5" fmla="*/ 188 h 438"/>
              <a:gd name="T6" fmla="*/ 276 w 312"/>
              <a:gd name="T7" fmla="*/ 189 h 438"/>
              <a:gd name="T8" fmla="*/ 260 w 312"/>
              <a:gd name="T9" fmla="*/ 200 h 438"/>
              <a:gd name="T10" fmla="*/ 259 w 312"/>
              <a:gd name="T11" fmla="*/ 184 h 438"/>
              <a:gd name="T12" fmla="*/ 250 w 312"/>
              <a:gd name="T13" fmla="*/ 166 h 438"/>
              <a:gd name="T14" fmla="*/ 234 w 312"/>
              <a:gd name="T15" fmla="*/ 158 h 438"/>
              <a:gd name="T16" fmla="*/ 219 w 312"/>
              <a:gd name="T17" fmla="*/ 158 h 438"/>
              <a:gd name="T18" fmla="*/ 200 w 312"/>
              <a:gd name="T19" fmla="*/ 174 h 438"/>
              <a:gd name="T20" fmla="*/ 198 w 312"/>
              <a:gd name="T21" fmla="*/ 157 h 438"/>
              <a:gd name="T22" fmla="*/ 190 w 312"/>
              <a:gd name="T23" fmla="*/ 140 h 438"/>
              <a:gd name="T24" fmla="*/ 173 w 312"/>
              <a:gd name="T25" fmla="*/ 131 h 438"/>
              <a:gd name="T26" fmla="*/ 161 w 312"/>
              <a:gd name="T27" fmla="*/ 130 h 438"/>
              <a:gd name="T28" fmla="*/ 148 w 312"/>
              <a:gd name="T29" fmla="*/ 135 h 438"/>
              <a:gd name="T30" fmla="*/ 138 w 312"/>
              <a:gd name="T31" fmla="*/ 146 h 438"/>
              <a:gd name="T32" fmla="*/ 136 w 312"/>
              <a:gd name="T33" fmla="*/ 36 h 438"/>
              <a:gd name="T34" fmla="*/ 130 w 312"/>
              <a:gd name="T35" fmla="*/ 16 h 438"/>
              <a:gd name="T36" fmla="*/ 117 w 312"/>
              <a:gd name="T37" fmla="*/ 3 h 438"/>
              <a:gd name="T38" fmla="*/ 105 w 312"/>
              <a:gd name="T39" fmla="*/ 0 h 438"/>
              <a:gd name="T40" fmla="*/ 87 w 312"/>
              <a:gd name="T41" fmla="*/ 6 h 438"/>
              <a:gd name="T42" fmla="*/ 76 w 312"/>
              <a:gd name="T43" fmla="*/ 23 h 438"/>
              <a:gd name="T44" fmla="*/ 74 w 312"/>
              <a:gd name="T45" fmla="*/ 237 h 438"/>
              <a:gd name="T46" fmla="*/ 63 w 312"/>
              <a:gd name="T47" fmla="*/ 205 h 438"/>
              <a:gd name="T48" fmla="*/ 46 w 312"/>
              <a:gd name="T49" fmla="*/ 178 h 438"/>
              <a:gd name="T50" fmla="*/ 27 w 312"/>
              <a:gd name="T51" fmla="*/ 164 h 438"/>
              <a:gd name="T52" fmla="*/ 13 w 312"/>
              <a:gd name="T53" fmla="*/ 163 h 438"/>
              <a:gd name="T54" fmla="*/ 3 w 312"/>
              <a:gd name="T55" fmla="*/ 169 h 438"/>
              <a:gd name="T56" fmla="*/ 0 w 312"/>
              <a:gd name="T57" fmla="*/ 182 h 438"/>
              <a:gd name="T58" fmla="*/ 7 w 312"/>
              <a:gd name="T59" fmla="*/ 217 h 438"/>
              <a:gd name="T60" fmla="*/ 27 w 312"/>
              <a:gd name="T61" fmla="*/ 290 h 438"/>
              <a:gd name="T62" fmla="*/ 38 w 312"/>
              <a:gd name="T63" fmla="*/ 328 h 438"/>
              <a:gd name="T64" fmla="*/ 57 w 312"/>
              <a:gd name="T65" fmla="*/ 368 h 438"/>
              <a:gd name="T66" fmla="*/ 75 w 312"/>
              <a:gd name="T67" fmla="*/ 392 h 438"/>
              <a:gd name="T68" fmla="*/ 116 w 312"/>
              <a:gd name="T69" fmla="*/ 424 h 438"/>
              <a:gd name="T70" fmla="*/ 164 w 312"/>
              <a:gd name="T71" fmla="*/ 437 h 438"/>
              <a:gd name="T72" fmla="*/ 193 w 312"/>
              <a:gd name="T73" fmla="*/ 438 h 438"/>
              <a:gd name="T74" fmla="*/ 226 w 312"/>
              <a:gd name="T75" fmla="*/ 432 h 438"/>
              <a:gd name="T76" fmla="*/ 259 w 312"/>
              <a:gd name="T77" fmla="*/ 416 h 438"/>
              <a:gd name="T78" fmla="*/ 287 w 312"/>
              <a:gd name="T79" fmla="*/ 391 h 438"/>
              <a:gd name="T80" fmla="*/ 305 w 312"/>
              <a:gd name="T81" fmla="*/ 353 h 438"/>
              <a:gd name="T82" fmla="*/ 312 w 312"/>
              <a:gd name="T83" fmla="*/ 303 h 438"/>
              <a:gd name="T84" fmla="*/ 312 w 312"/>
              <a:gd name="T85" fmla="*/ 301 h 4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12" h="438">
                <a:moveTo>
                  <a:pt x="312" y="219"/>
                </a:moveTo>
                <a:lnTo>
                  <a:pt x="312" y="219"/>
                </a:lnTo>
                <a:lnTo>
                  <a:pt x="312" y="212"/>
                </a:lnTo>
                <a:lnTo>
                  <a:pt x="310" y="207"/>
                </a:lnTo>
                <a:lnTo>
                  <a:pt x="308" y="201"/>
                </a:lnTo>
                <a:lnTo>
                  <a:pt x="304" y="197"/>
                </a:lnTo>
                <a:lnTo>
                  <a:pt x="300" y="194"/>
                </a:lnTo>
                <a:lnTo>
                  <a:pt x="295" y="190"/>
                </a:lnTo>
                <a:lnTo>
                  <a:pt x="289" y="188"/>
                </a:lnTo>
                <a:lnTo>
                  <a:pt x="283" y="188"/>
                </a:lnTo>
                <a:lnTo>
                  <a:pt x="283" y="188"/>
                </a:lnTo>
                <a:lnTo>
                  <a:pt x="276" y="189"/>
                </a:lnTo>
                <a:lnTo>
                  <a:pt x="270" y="191"/>
                </a:lnTo>
                <a:lnTo>
                  <a:pt x="265" y="196"/>
                </a:lnTo>
                <a:lnTo>
                  <a:pt x="260" y="200"/>
                </a:lnTo>
                <a:lnTo>
                  <a:pt x="260" y="190"/>
                </a:lnTo>
                <a:lnTo>
                  <a:pt x="260" y="190"/>
                </a:lnTo>
                <a:lnTo>
                  <a:pt x="259" y="184"/>
                </a:lnTo>
                <a:lnTo>
                  <a:pt x="257" y="177"/>
                </a:lnTo>
                <a:lnTo>
                  <a:pt x="255" y="172"/>
                </a:lnTo>
                <a:lnTo>
                  <a:pt x="250" y="166"/>
                </a:lnTo>
                <a:lnTo>
                  <a:pt x="246" y="163"/>
                </a:lnTo>
                <a:lnTo>
                  <a:pt x="240" y="159"/>
                </a:lnTo>
                <a:lnTo>
                  <a:pt x="234" y="158"/>
                </a:lnTo>
                <a:lnTo>
                  <a:pt x="227" y="157"/>
                </a:lnTo>
                <a:lnTo>
                  <a:pt x="227" y="157"/>
                </a:lnTo>
                <a:lnTo>
                  <a:pt x="219" y="158"/>
                </a:lnTo>
                <a:lnTo>
                  <a:pt x="212" y="162"/>
                </a:lnTo>
                <a:lnTo>
                  <a:pt x="205" y="167"/>
                </a:lnTo>
                <a:lnTo>
                  <a:pt x="200" y="174"/>
                </a:lnTo>
                <a:lnTo>
                  <a:pt x="200" y="164"/>
                </a:lnTo>
                <a:lnTo>
                  <a:pt x="200" y="164"/>
                </a:lnTo>
                <a:lnTo>
                  <a:pt x="198" y="157"/>
                </a:lnTo>
                <a:lnTo>
                  <a:pt x="197" y="151"/>
                </a:lnTo>
                <a:lnTo>
                  <a:pt x="194" y="144"/>
                </a:lnTo>
                <a:lnTo>
                  <a:pt x="190" y="140"/>
                </a:lnTo>
                <a:lnTo>
                  <a:pt x="185" y="135"/>
                </a:lnTo>
                <a:lnTo>
                  <a:pt x="180" y="132"/>
                </a:lnTo>
                <a:lnTo>
                  <a:pt x="173" y="131"/>
                </a:lnTo>
                <a:lnTo>
                  <a:pt x="167" y="130"/>
                </a:lnTo>
                <a:lnTo>
                  <a:pt x="167" y="130"/>
                </a:lnTo>
                <a:lnTo>
                  <a:pt x="161" y="130"/>
                </a:lnTo>
                <a:lnTo>
                  <a:pt x="157" y="131"/>
                </a:lnTo>
                <a:lnTo>
                  <a:pt x="152" y="133"/>
                </a:lnTo>
                <a:lnTo>
                  <a:pt x="148" y="135"/>
                </a:lnTo>
                <a:lnTo>
                  <a:pt x="143" y="139"/>
                </a:lnTo>
                <a:lnTo>
                  <a:pt x="140" y="142"/>
                </a:lnTo>
                <a:lnTo>
                  <a:pt x="138" y="146"/>
                </a:lnTo>
                <a:lnTo>
                  <a:pt x="136" y="151"/>
                </a:lnTo>
                <a:lnTo>
                  <a:pt x="136" y="36"/>
                </a:lnTo>
                <a:lnTo>
                  <a:pt x="136" y="36"/>
                </a:lnTo>
                <a:lnTo>
                  <a:pt x="135" y="29"/>
                </a:lnTo>
                <a:lnTo>
                  <a:pt x="133" y="23"/>
                </a:lnTo>
                <a:lnTo>
                  <a:pt x="130" y="16"/>
                </a:lnTo>
                <a:lnTo>
                  <a:pt x="127" y="11"/>
                </a:lnTo>
                <a:lnTo>
                  <a:pt x="122" y="6"/>
                </a:lnTo>
                <a:lnTo>
                  <a:pt x="117" y="3"/>
                </a:lnTo>
                <a:lnTo>
                  <a:pt x="111" y="1"/>
                </a:lnTo>
                <a:lnTo>
                  <a:pt x="105" y="0"/>
                </a:lnTo>
                <a:lnTo>
                  <a:pt x="105" y="0"/>
                </a:lnTo>
                <a:lnTo>
                  <a:pt x="98" y="1"/>
                </a:lnTo>
                <a:lnTo>
                  <a:pt x="93" y="3"/>
                </a:lnTo>
                <a:lnTo>
                  <a:pt x="87" y="6"/>
                </a:lnTo>
                <a:lnTo>
                  <a:pt x="83" y="11"/>
                </a:lnTo>
                <a:lnTo>
                  <a:pt x="79" y="16"/>
                </a:lnTo>
                <a:lnTo>
                  <a:pt x="76" y="23"/>
                </a:lnTo>
                <a:lnTo>
                  <a:pt x="75" y="29"/>
                </a:lnTo>
                <a:lnTo>
                  <a:pt x="74" y="36"/>
                </a:lnTo>
                <a:lnTo>
                  <a:pt x="74" y="237"/>
                </a:lnTo>
                <a:lnTo>
                  <a:pt x="74" y="237"/>
                </a:lnTo>
                <a:lnTo>
                  <a:pt x="63" y="205"/>
                </a:lnTo>
                <a:lnTo>
                  <a:pt x="63" y="205"/>
                </a:lnTo>
                <a:lnTo>
                  <a:pt x="58" y="195"/>
                </a:lnTo>
                <a:lnTo>
                  <a:pt x="53" y="186"/>
                </a:lnTo>
                <a:lnTo>
                  <a:pt x="46" y="178"/>
                </a:lnTo>
                <a:lnTo>
                  <a:pt x="41" y="172"/>
                </a:lnTo>
                <a:lnTo>
                  <a:pt x="33" y="167"/>
                </a:lnTo>
                <a:lnTo>
                  <a:pt x="27" y="164"/>
                </a:lnTo>
                <a:lnTo>
                  <a:pt x="20" y="163"/>
                </a:lnTo>
                <a:lnTo>
                  <a:pt x="13" y="163"/>
                </a:lnTo>
                <a:lnTo>
                  <a:pt x="13" y="163"/>
                </a:lnTo>
                <a:lnTo>
                  <a:pt x="9" y="164"/>
                </a:lnTo>
                <a:lnTo>
                  <a:pt x="6" y="166"/>
                </a:lnTo>
                <a:lnTo>
                  <a:pt x="3" y="169"/>
                </a:lnTo>
                <a:lnTo>
                  <a:pt x="1" y="173"/>
                </a:lnTo>
                <a:lnTo>
                  <a:pt x="0" y="177"/>
                </a:lnTo>
                <a:lnTo>
                  <a:pt x="0" y="182"/>
                </a:lnTo>
                <a:lnTo>
                  <a:pt x="1" y="193"/>
                </a:lnTo>
                <a:lnTo>
                  <a:pt x="3" y="204"/>
                </a:lnTo>
                <a:lnTo>
                  <a:pt x="7" y="217"/>
                </a:lnTo>
                <a:lnTo>
                  <a:pt x="13" y="241"/>
                </a:lnTo>
                <a:lnTo>
                  <a:pt x="13" y="241"/>
                </a:lnTo>
                <a:lnTo>
                  <a:pt x="27" y="290"/>
                </a:lnTo>
                <a:lnTo>
                  <a:pt x="33" y="313"/>
                </a:lnTo>
                <a:lnTo>
                  <a:pt x="38" y="328"/>
                </a:lnTo>
                <a:lnTo>
                  <a:pt x="38" y="328"/>
                </a:lnTo>
                <a:lnTo>
                  <a:pt x="44" y="342"/>
                </a:lnTo>
                <a:lnTo>
                  <a:pt x="51" y="356"/>
                </a:lnTo>
                <a:lnTo>
                  <a:pt x="57" y="368"/>
                </a:lnTo>
                <a:lnTo>
                  <a:pt x="64" y="378"/>
                </a:lnTo>
                <a:lnTo>
                  <a:pt x="64" y="378"/>
                </a:lnTo>
                <a:lnTo>
                  <a:pt x="75" y="392"/>
                </a:lnTo>
                <a:lnTo>
                  <a:pt x="87" y="405"/>
                </a:lnTo>
                <a:lnTo>
                  <a:pt x="101" y="415"/>
                </a:lnTo>
                <a:lnTo>
                  <a:pt x="116" y="424"/>
                </a:lnTo>
                <a:lnTo>
                  <a:pt x="131" y="431"/>
                </a:lnTo>
                <a:lnTo>
                  <a:pt x="148" y="435"/>
                </a:lnTo>
                <a:lnTo>
                  <a:pt x="164" y="437"/>
                </a:lnTo>
                <a:lnTo>
                  <a:pt x="182" y="438"/>
                </a:lnTo>
                <a:lnTo>
                  <a:pt x="182" y="438"/>
                </a:lnTo>
                <a:lnTo>
                  <a:pt x="193" y="438"/>
                </a:lnTo>
                <a:lnTo>
                  <a:pt x="204" y="437"/>
                </a:lnTo>
                <a:lnTo>
                  <a:pt x="215" y="435"/>
                </a:lnTo>
                <a:lnTo>
                  <a:pt x="226" y="432"/>
                </a:lnTo>
                <a:lnTo>
                  <a:pt x="237" y="427"/>
                </a:lnTo>
                <a:lnTo>
                  <a:pt x="248" y="422"/>
                </a:lnTo>
                <a:lnTo>
                  <a:pt x="259" y="416"/>
                </a:lnTo>
                <a:lnTo>
                  <a:pt x="269" y="409"/>
                </a:lnTo>
                <a:lnTo>
                  <a:pt x="278" y="400"/>
                </a:lnTo>
                <a:lnTo>
                  <a:pt x="287" y="391"/>
                </a:lnTo>
                <a:lnTo>
                  <a:pt x="293" y="380"/>
                </a:lnTo>
                <a:lnTo>
                  <a:pt x="300" y="367"/>
                </a:lnTo>
                <a:lnTo>
                  <a:pt x="305" y="353"/>
                </a:lnTo>
                <a:lnTo>
                  <a:pt x="309" y="338"/>
                </a:lnTo>
                <a:lnTo>
                  <a:pt x="311" y="322"/>
                </a:lnTo>
                <a:lnTo>
                  <a:pt x="312" y="303"/>
                </a:lnTo>
                <a:lnTo>
                  <a:pt x="312" y="303"/>
                </a:lnTo>
                <a:lnTo>
                  <a:pt x="312" y="303"/>
                </a:lnTo>
                <a:lnTo>
                  <a:pt x="312" y="301"/>
                </a:lnTo>
                <a:lnTo>
                  <a:pt x="312" y="2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editAs="oneCell">
    <xdr:from>
      <xdr:col>1</xdr:col>
      <xdr:colOff>0</xdr:colOff>
      <xdr:row>0</xdr:row>
      <xdr:rowOff>147468</xdr:rowOff>
    </xdr:from>
    <xdr:to>
      <xdr:col>1</xdr:col>
      <xdr:colOff>2023254</xdr:colOff>
      <xdr:row>0</xdr:row>
      <xdr:rowOff>464968</xdr:rowOff>
    </xdr:to>
    <xdr:pic>
      <xdr:nvPicPr>
        <xdr:cNvPr id="23" name="Image 6">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2"/>
        <a:stretch>
          <a:fillRect/>
        </a:stretch>
      </xdr:blipFill>
      <xdr:spPr>
        <a:xfrm>
          <a:off x="272143" y="147468"/>
          <a:ext cx="2023254"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558800</xdr:colOff>
      <xdr:row>0</xdr:row>
      <xdr:rowOff>160867</xdr:rowOff>
    </xdr:from>
    <xdr:to>
      <xdr:col>8</xdr:col>
      <xdr:colOff>833120</xdr:colOff>
      <xdr:row>0</xdr:row>
      <xdr:rowOff>544915</xdr:rowOff>
    </xdr:to>
    <xdr:grpSp>
      <xdr:nvGrpSpPr>
        <xdr:cNvPr id="6" name="Group 31">
          <a:hlinkClick xmlns:r="http://schemas.openxmlformats.org/officeDocument/2006/relationships" r:id="rId1"/>
          <a:extLst>
            <a:ext uri="{FF2B5EF4-FFF2-40B4-BE49-F238E27FC236}">
              <a16:creationId xmlns:a16="http://schemas.microsoft.com/office/drawing/2014/main" id="{00000000-0008-0000-0900-000006000000}"/>
            </a:ext>
          </a:extLst>
        </xdr:cNvPr>
        <xdr:cNvGrpSpPr/>
      </xdr:nvGrpSpPr>
      <xdr:grpSpPr>
        <a:xfrm>
          <a:off x="14198600" y="160867"/>
          <a:ext cx="274320" cy="384048"/>
          <a:chOff x="446088" y="2332038"/>
          <a:chExt cx="563562" cy="909638"/>
        </a:xfrm>
        <a:solidFill>
          <a:schemeClr val="bg1"/>
        </a:solidFill>
      </xdr:grpSpPr>
      <xdr:sp macro="" textlink="">
        <xdr:nvSpPr>
          <xdr:cNvPr id="7" name="Freeform 10">
            <a:extLst>
              <a:ext uri="{FF2B5EF4-FFF2-40B4-BE49-F238E27FC236}">
                <a16:creationId xmlns:a16="http://schemas.microsoft.com/office/drawing/2014/main" id="{00000000-0008-0000-0900-000007000000}"/>
              </a:ext>
            </a:extLst>
          </xdr:cNvPr>
          <xdr:cNvSpPr>
            <a:spLocks/>
          </xdr:cNvSpPr>
        </xdr:nvSpPr>
        <xdr:spPr bwMode="auto">
          <a:xfrm>
            <a:off x="561975" y="2447926"/>
            <a:ext cx="238125" cy="206375"/>
          </a:xfrm>
          <a:custGeom>
            <a:avLst/>
            <a:gdLst>
              <a:gd name="T0" fmla="*/ 24 w 150"/>
              <a:gd name="T1" fmla="*/ 95 h 130"/>
              <a:gd name="T2" fmla="*/ 21 w 150"/>
              <a:gd name="T3" fmla="*/ 75 h 130"/>
              <a:gd name="T4" fmla="*/ 22 w 150"/>
              <a:gd name="T5" fmla="*/ 64 h 130"/>
              <a:gd name="T6" fmla="*/ 30 w 150"/>
              <a:gd name="T7" fmla="*/ 45 h 130"/>
              <a:gd name="T8" fmla="*/ 44 w 150"/>
              <a:gd name="T9" fmla="*/ 30 h 130"/>
              <a:gd name="T10" fmla="*/ 64 w 150"/>
              <a:gd name="T11" fmla="*/ 22 h 130"/>
              <a:gd name="T12" fmla="*/ 75 w 150"/>
              <a:gd name="T13" fmla="*/ 21 h 130"/>
              <a:gd name="T14" fmla="*/ 96 w 150"/>
              <a:gd name="T15" fmla="*/ 25 h 130"/>
              <a:gd name="T16" fmla="*/ 113 w 150"/>
              <a:gd name="T17" fmla="*/ 36 h 130"/>
              <a:gd name="T18" fmla="*/ 125 w 150"/>
              <a:gd name="T19" fmla="*/ 54 h 130"/>
              <a:gd name="T20" fmla="*/ 129 w 150"/>
              <a:gd name="T21" fmla="*/ 75 h 130"/>
              <a:gd name="T22" fmla="*/ 129 w 150"/>
              <a:gd name="T23" fmla="*/ 85 h 130"/>
              <a:gd name="T24" fmla="*/ 125 w 150"/>
              <a:gd name="T25" fmla="*/ 95 h 130"/>
              <a:gd name="T26" fmla="*/ 125 w 150"/>
              <a:gd name="T27" fmla="*/ 130 h 130"/>
              <a:gd name="T28" fmla="*/ 131 w 150"/>
              <a:gd name="T29" fmla="*/ 124 h 130"/>
              <a:gd name="T30" fmla="*/ 140 w 150"/>
              <a:gd name="T31" fmla="*/ 112 h 130"/>
              <a:gd name="T32" fmla="*/ 145 w 150"/>
              <a:gd name="T33" fmla="*/ 98 h 130"/>
              <a:gd name="T34" fmla="*/ 149 w 150"/>
              <a:gd name="T35" fmla="*/ 83 h 130"/>
              <a:gd name="T36" fmla="*/ 150 w 150"/>
              <a:gd name="T37" fmla="*/ 75 h 130"/>
              <a:gd name="T38" fmla="*/ 148 w 150"/>
              <a:gd name="T39" fmla="*/ 61 h 130"/>
              <a:gd name="T40" fmla="*/ 143 w 150"/>
              <a:gd name="T41" fmla="*/ 46 h 130"/>
              <a:gd name="T42" fmla="*/ 137 w 150"/>
              <a:gd name="T43" fmla="*/ 33 h 130"/>
              <a:gd name="T44" fmla="*/ 128 w 150"/>
              <a:gd name="T45" fmla="*/ 22 h 130"/>
              <a:gd name="T46" fmla="*/ 117 w 150"/>
              <a:gd name="T47" fmla="*/ 13 h 130"/>
              <a:gd name="T48" fmla="*/ 103 w 150"/>
              <a:gd name="T49" fmla="*/ 7 h 130"/>
              <a:gd name="T50" fmla="*/ 90 w 150"/>
              <a:gd name="T51" fmla="*/ 2 h 130"/>
              <a:gd name="T52" fmla="*/ 75 w 150"/>
              <a:gd name="T53" fmla="*/ 0 h 130"/>
              <a:gd name="T54" fmla="*/ 67 w 150"/>
              <a:gd name="T55" fmla="*/ 1 h 130"/>
              <a:gd name="T56" fmla="*/ 53 w 150"/>
              <a:gd name="T57" fmla="*/ 3 h 130"/>
              <a:gd name="T58" fmla="*/ 40 w 150"/>
              <a:gd name="T59" fmla="*/ 10 h 130"/>
              <a:gd name="T60" fmla="*/ 27 w 150"/>
              <a:gd name="T61" fmla="*/ 18 h 130"/>
              <a:gd name="T62" fmla="*/ 17 w 150"/>
              <a:gd name="T63" fmla="*/ 27 h 130"/>
              <a:gd name="T64" fmla="*/ 9 w 150"/>
              <a:gd name="T65" fmla="*/ 40 h 130"/>
              <a:gd name="T66" fmla="*/ 3 w 150"/>
              <a:gd name="T67" fmla="*/ 53 h 130"/>
              <a:gd name="T68" fmla="*/ 0 w 150"/>
              <a:gd name="T69" fmla="*/ 67 h 130"/>
              <a:gd name="T70" fmla="*/ 0 w 150"/>
              <a:gd name="T71" fmla="*/ 75 h 130"/>
              <a:gd name="T72" fmla="*/ 2 w 150"/>
              <a:gd name="T73" fmla="*/ 90 h 130"/>
              <a:gd name="T74" fmla="*/ 6 w 150"/>
              <a:gd name="T75" fmla="*/ 106 h 130"/>
              <a:gd name="T76" fmla="*/ 14 w 150"/>
              <a:gd name="T77" fmla="*/ 119 h 130"/>
              <a:gd name="T78" fmla="*/ 24 w 150"/>
              <a:gd name="T79" fmla="*/ 130 h 130"/>
              <a:gd name="T80" fmla="*/ 24 w 150"/>
              <a:gd name="T81" fmla="*/ 98 h 130"/>
              <a:gd name="T82" fmla="*/ 24 w 150"/>
              <a:gd name="T83" fmla="*/ 95 h 1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Lst>
            <a:rect l="0" t="0" r="r" b="b"/>
            <a:pathLst>
              <a:path w="150" h="130">
                <a:moveTo>
                  <a:pt x="24" y="95"/>
                </a:moveTo>
                <a:lnTo>
                  <a:pt x="24" y="95"/>
                </a:lnTo>
                <a:lnTo>
                  <a:pt x="21" y="85"/>
                </a:lnTo>
                <a:lnTo>
                  <a:pt x="21" y="75"/>
                </a:lnTo>
                <a:lnTo>
                  <a:pt x="21" y="75"/>
                </a:lnTo>
                <a:lnTo>
                  <a:pt x="22" y="64"/>
                </a:lnTo>
                <a:lnTo>
                  <a:pt x="24" y="54"/>
                </a:lnTo>
                <a:lnTo>
                  <a:pt x="30" y="45"/>
                </a:lnTo>
                <a:lnTo>
                  <a:pt x="36" y="36"/>
                </a:lnTo>
                <a:lnTo>
                  <a:pt x="44" y="30"/>
                </a:lnTo>
                <a:lnTo>
                  <a:pt x="54" y="25"/>
                </a:lnTo>
                <a:lnTo>
                  <a:pt x="64" y="22"/>
                </a:lnTo>
                <a:lnTo>
                  <a:pt x="75" y="21"/>
                </a:lnTo>
                <a:lnTo>
                  <a:pt x="75" y="21"/>
                </a:lnTo>
                <a:lnTo>
                  <a:pt x="86" y="22"/>
                </a:lnTo>
                <a:lnTo>
                  <a:pt x="96" y="25"/>
                </a:lnTo>
                <a:lnTo>
                  <a:pt x="106" y="30"/>
                </a:lnTo>
                <a:lnTo>
                  <a:pt x="113" y="36"/>
                </a:lnTo>
                <a:lnTo>
                  <a:pt x="120" y="45"/>
                </a:lnTo>
                <a:lnTo>
                  <a:pt x="125" y="54"/>
                </a:lnTo>
                <a:lnTo>
                  <a:pt x="128" y="64"/>
                </a:lnTo>
                <a:lnTo>
                  <a:pt x="129" y="75"/>
                </a:lnTo>
                <a:lnTo>
                  <a:pt x="129" y="75"/>
                </a:lnTo>
                <a:lnTo>
                  <a:pt x="129" y="85"/>
                </a:lnTo>
                <a:lnTo>
                  <a:pt x="125" y="95"/>
                </a:lnTo>
                <a:lnTo>
                  <a:pt x="125" y="95"/>
                </a:lnTo>
                <a:lnTo>
                  <a:pt x="125" y="98"/>
                </a:lnTo>
                <a:lnTo>
                  <a:pt x="125" y="130"/>
                </a:lnTo>
                <a:lnTo>
                  <a:pt x="125" y="130"/>
                </a:lnTo>
                <a:lnTo>
                  <a:pt x="131" y="124"/>
                </a:lnTo>
                <a:lnTo>
                  <a:pt x="135" y="119"/>
                </a:lnTo>
                <a:lnTo>
                  <a:pt x="140" y="112"/>
                </a:lnTo>
                <a:lnTo>
                  <a:pt x="143" y="106"/>
                </a:lnTo>
                <a:lnTo>
                  <a:pt x="145" y="98"/>
                </a:lnTo>
                <a:lnTo>
                  <a:pt x="148" y="90"/>
                </a:lnTo>
                <a:lnTo>
                  <a:pt x="149" y="83"/>
                </a:lnTo>
                <a:lnTo>
                  <a:pt x="150" y="75"/>
                </a:lnTo>
                <a:lnTo>
                  <a:pt x="150" y="75"/>
                </a:lnTo>
                <a:lnTo>
                  <a:pt x="149" y="67"/>
                </a:lnTo>
                <a:lnTo>
                  <a:pt x="148" y="61"/>
                </a:lnTo>
                <a:lnTo>
                  <a:pt x="146" y="53"/>
                </a:lnTo>
                <a:lnTo>
                  <a:pt x="143" y="46"/>
                </a:lnTo>
                <a:lnTo>
                  <a:pt x="141" y="40"/>
                </a:lnTo>
                <a:lnTo>
                  <a:pt x="137" y="33"/>
                </a:lnTo>
                <a:lnTo>
                  <a:pt x="132" y="27"/>
                </a:lnTo>
                <a:lnTo>
                  <a:pt x="128" y="22"/>
                </a:lnTo>
                <a:lnTo>
                  <a:pt x="122" y="18"/>
                </a:lnTo>
                <a:lnTo>
                  <a:pt x="117" y="13"/>
                </a:lnTo>
                <a:lnTo>
                  <a:pt x="110" y="10"/>
                </a:lnTo>
                <a:lnTo>
                  <a:pt x="103" y="7"/>
                </a:lnTo>
                <a:lnTo>
                  <a:pt x="97" y="3"/>
                </a:lnTo>
                <a:lnTo>
                  <a:pt x="90" y="2"/>
                </a:lnTo>
                <a:lnTo>
                  <a:pt x="83" y="1"/>
                </a:lnTo>
                <a:lnTo>
                  <a:pt x="75" y="0"/>
                </a:lnTo>
                <a:lnTo>
                  <a:pt x="75" y="0"/>
                </a:lnTo>
                <a:lnTo>
                  <a:pt x="67" y="1"/>
                </a:lnTo>
                <a:lnTo>
                  <a:pt x="59" y="2"/>
                </a:lnTo>
                <a:lnTo>
                  <a:pt x="53" y="3"/>
                </a:lnTo>
                <a:lnTo>
                  <a:pt x="46" y="7"/>
                </a:lnTo>
                <a:lnTo>
                  <a:pt x="40" y="10"/>
                </a:lnTo>
                <a:lnTo>
                  <a:pt x="33" y="13"/>
                </a:lnTo>
                <a:lnTo>
                  <a:pt x="27" y="18"/>
                </a:lnTo>
                <a:lnTo>
                  <a:pt x="22" y="22"/>
                </a:lnTo>
                <a:lnTo>
                  <a:pt x="17" y="27"/>
                </a:lnTo>
                <a:lnTo>
                  <a:pt x="13" y="33"/>
                </a:lnTo>
                <a:lnTo>
                  <a:pt x="9" y="40"/>
                </a:lnTo>
                <a:lnTo>
                  <a:pt x="5" y="46"/>
                </a:lnTo>
                <a:lnTo>
                  <a:pt x="3" y="53"/>
                </a:lnTo>
                <a:lnTo>
                  <a:pt x="2" y="61"/>
                </a:lnTo>
                <a:lnTo>
                  <a:pt x="0" y="67"/>
                </a:lnTo>
                <a:lnTo>
                  <a:pt x="0" y="75"/>
                </a:lnTo>
                <a:lnTo>
                  <a:pt x="0" y="75"/>
                </a:lnTo>
                <a:lnTo>
                  <a:pt x="1" y="83"/>
                </a:lnTo>
                <a:lnTo>
                  <a:pt x="2" y="90"/>
                </a:lnTo>
                <a:lnTo>
                  <a:pt x="3" y="98"/>
                </a:lnTo>
                <a:lnTo>
                  <a:pt x="6" y="106"/>
                </a:lnTo>
                <a:lnTo>
                  <a:pt x="10" y="112"/>
                </a:lnTo>
                <a:lnTo>
                  <a:pt x="14" y="119"/>
                </a:lnTo>
                <a:lnTo>
                  <a:pt x="19" y="124"/>
                </a:lnTo>
                <a:lnTo>
                  <a:pt x="24" y="130"/>
                </a:lnTo>
                <a:lnTo>
                  <a:pt x="24" y="98"/>
                </a:lnTo>
                <a:lnTo>
                  <a:pt x="24" y="98"/>
                </a:lnTo>
                <a:lnTo>
                  <a:pt x="24" y="95"/>
                </a:lnTo>
                <a:lnTo>
                  <a:pt x="24" y="9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11">
            <a:extLst>
              <a:ext uri="{FF2B5EF4-FFF2-40B4-BE49-F238E27FC236}">
                <a16:creationId xmlns:a16="http://schemas.microsoft.com/office/drawing/2014/main" id="{00000000-0008-0000-0900-000008000000}"/>
              </a:ext>
            </a:extLst>
          </xdr:cNvPr>
          <xdr:cNvSpPr>
            <a:spLocks/>
          </xdr:cNvSpPr>
        </xdr:nvSpPr>
        <xdr:spPr bwMode="auto">
          <a:xfrm>
            <a:off x="446088" y="2332038"/>
            <a:ext cx="468313" cy="455613"/>
          </a:xfrm>
          <a:custGeom>
            <a:avLst/>
            <a:gdLst>
              <a:gd name="T0" fmla="*/ 20 w 295"/>
              <a:gd name="T1" fmla="*/ 148 h 287"/>
              <a:gd name="T2" fmla="*/ 23 w 295"/>
              <a:gd name="T3" fmla="*/ 123 h 287"/>
              <a:gd name="T4" fmla="*/ 30 w 295"/>
              <a:gd name="T5" fmla="*/ 98 h 287"/>
              <a:gd name="T6" fmla="*/ 42 w 295"/>
              <a:gd name="T7" fmla="*/ 76 h 287"/>
              <a:gd name="T8" fmla="*/ 57 w 295"/>
              <a:gd name="T9" fmla="*/ 58 h 287"/>
              <a:gd name="T10" fmla="*/ 76 w 295"/>
              <a:gd name="T11" fmla="*/ 42 h 287"/>
              <a:gd name="T12" fmla="*/ 98 w 295"/>
              <a:gd name="T13" fmla="*/ 30 h 287"/>
              <a:gd name="T14" fmla="*/ 122 w 295"/>
              <a:gd name="T15" fmla="*/ 23 h 287"/>
              <a:gd name="T16" fmla="*/ 148 w 295"/>
              <a:gd name="T17" fmla="*/ 20 h 287"/>
              <a:gd name="T18" fmla="*/ 161 w 295"/>
              <a:gd name="T19" fmla="*/ 21 h 287"/>
              <a:gd name="T20" fmla="*/ 185 w 295"/>
              <a:gd name="T21" fmla="*/ 27 h 287"/>
              <a:gd name="T22" fmla="*/ 208 w 295"/>
              <a:gd name="T23" fmla="*/ 35 h 287"/>
              <a:gd name="T24" fmla="*/ 229 w 295"/>
              <a:gd name="T25" fmla="*/ 50 h 287"/>
              <a:gd name="T26" fmla="*/ 246 w 295"/>
              <a:gd name="T27" fmla="*/ 67 h 287"/>
              <a:gd name="T28" fmla="*/ 260 w 295"/>
              <a:gd name="T29" fmla="*/ 87 h 287"/>
              <a:gd name="T30" fmla="*/ 270 w 295"/>
              <a:gd name="T31" fmla="*/ 110 h 287"/>
              <a:gd name="T32" fmla="*/ 275 w 295"/>
              <a:gd name="T33" fmla="*/ 135 h 287"/>
              <a:gd name="T34" fmla="*/ 276 w 295"/>
              <a:gd name="T35" fmla="*/ 148 h 287"/>
              <a:gd name="T36" fmla="*/ 272 w 295"/>
              <a:gd name="T37" fmla="*/ 178 h 287"/>
              <a:gd name="T38" fmla="*/ 262 w 295"/>
              <a:gd name="T39" fmla="*/ 204 h 287"/>
              <a:gd name="T40" fmla="*/ 247 w 295"/>
              <a:gd name="T41" fmla="*/ 228 h 287"/>
              <a:gd name="T42" fmla="*/ 227 w 295"/>
              <a:gd name="T43" fmla="*/ 247 h 287"/>
              <a:gd name="T44" fmla="*/ 237 w 295"/>
              <a:gd name="T45" fmla="*/ 253 h 287"/>
              <a:gd name="T46" fmla="*/ 246 w 295"/>
              <a:gd name="T47" fmla="*/ 259 h 287"/>
              <a:gd name="T48" fmla="*/ 267 w 295"/>
              <a:gd name="T49" fmla="*/ 236 h 287"/>
              <a:gd name="T50" fmla="*/ 282 w 295"/>
              <a:gd name="T51" fmla="*/ 210 h 287"/>
              <a:gd name="T52" fmla="*/ 292 w 295"/>
              <a:gd name="T53" fmla="*/ 180 h 287"/>
              <a:gd name="T54" fmla="*/ 295 w 295"/>
              <a:gd name="T55" fmla="*/ 148 h 287"/>
              <a:gd name="T56" fmla="*/ 294 w 295"/>
              <a:gd name="T57" fmla="*/ 132 h 287"/>
              <a:gd name="T58" fmla="*/ 289 w 295"/>
              <a:gd name="T59" fmla="*/ 104 h 287"/>
              <a:gd name="T60" fmla="*/ 278 w 295"/>
              <a:gd name="T61" fmla="*/ 77 h 287"/>
              <a:gd name="T62" fmla="*/ 262 w 295"/>
              <a:gd name="T63" fmla="*/ 54 h 287"/>
              <a:gd name="T64" fmla="*/ 241 w 295"/>
              <a:gd name="T65" fmla="*/ 34 h 287"/>
              <a:gd name="T66" fmla="*/ 218 w 295"/>
              <a:gd name="T67" fmla="*/ 18 h 287"/>
              <a:gd name="T68" fmla="*/ 192 w 295"/>
              <a:gd name="T69" fmla="*/ 7 h 287"/>
              <a:gd name="T70" fmla="*/ 163 w 295"/>
              <a:gd name="T71" fmla="*/ 1 h 287"/>
              <a:gd name="T72" fmla="*/ 148 w 295"/>
              <a:gd name="T73" fmla="*/ 0 h 287"/>
              <a:gd name="T74" fmla="*/ 118 w 295"/>
              <a:gd name="T75" fmla="*/ 4 h 287"/>
              <a:gd name="T76" fmla="*/ 90 w 295"/>
              <a:gd name="T77" fmla="*/ 12 h 287"/>
              <a:gd name="T78" fmla="*/ 65 w 295"/>
              <a:gd name="T79" fmla="*/ 26 h 287"/>
              <a:gd name="T80" fmla="*/ 43 w 295"/>
              <a:gd name="T81" fmla="*/ 43 h 287"/>
              <a:gd name="T82" fmla="*/ 25 w 295"/>
              <a:gd name="T83" fmla="*/ 65 h 287"/>
              <a:gd name="T84" fmla="*/ 11 w 295"/>
              <a:gd name="T85" fmla="*/ 91 h 287"/>
              <a:gd name="T86" fmla="*/ 2 w 295"/>
              <a:gd name="T87" fmla="*/ 118 h 287"/>
              <a:gd name="T88" fmla="*/ 0 w 295"/>
              <a:gd name="T89" fmla="*/ 148 h 287"/>
              <a:gd name="T90" fmla="*/ 0 w 295"/>
              <a:gd name="T91" fmla="*/ 160 h 287"/>
              <a:gd name="T92" fmla="*/ 3 w 295"/>
              <a:gd name="T93" fmla="*/ 183 h 287"/>
              <a:gd name="T94" fmla="*/ 11 w 295"/>
              <a:gd name="T95" fmla="*/ 204 h 287"/>
              <a:gd name="T96" fmla="*/ 21 w 295"/>
              <a:gd name="T97" fmla="*/ 224 h 287"/>
              <a:gd name="T98" fmla="*/ 34 w 295"/>
              <a:gd name="T99" fmla="*/ 243 h 287"/>
              <a:gd name="T100" fmla="*/ 50 w 295"/>
              <a:gd name="T101" fmla="*/ 258 h 287"/>
              <a:gd name="T102" fmla="*/ 67 w 295"/>
              <a:gd name="T103" fmla="*/ 272 h 287"/>
              <a:gd name="T104" fmla="*/ 86 w 295"/>
              <a:gd name="T105" fmla="*/ 282 h 287"/>
              <a:gd name="T106" fmla="*/ 97 w 295"/>
              <a:gd name="T107" fmla="*/ 265 h 287"/>
              <a:gd name="T108" fmla="*/ 88 w 295"/>
              <a:gd name="T109" fmla="*/ 261 h 287"/>
              <a:gd name="T110" fmla="*/ 66 w 295"/>
              <a:gd name="T111" fmla="*/ 246 h 287"/>
              <a:gd name="T112" fmla="*/ 42 w 295"/>
              <a:gd name="T113" fmla="*/ 218 h 287"/>
              <a:gd name="T114" fmla="*/ 29 w 295"/>
              <a:gd name="T115" fmla="*/ 194 h 287"/>
              <a:gd name="T116" fmla="*/ 23 w 295"/>
              <a:gd name="T117" fmla="*/ 177 h 287"/>
              <a:gd name="T118" fmla="*/ 20 w 295"/>
              <a:gd name="T119" fmla="*/ 158 h 287"/>
              <a:gd name="T120" fmla="*/ 20 w 295"/>
              <a:gd name="T121" fmla="*/ 148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95" h="287">
                <a:moveTo>
                  <a:pt x="20" y="148"/>
                </a:moveTo>
                <a:lnTo>
                  <a:pt x="20" y="148"/>
                </a:lnTo>
                <a:lnTo>
                  <a:pt x="21" y="135"/>
                </a:lnTo>
                <a:lnTo>
                  <a:pt x="23" y="123"/>
                </a:lnTo>
                <a:lnTo>
                  <a:pt x="25" y="110"/>
                </a:lnTo>
                <a:lnTo>
                  <a:pt x="30" y="98"/>
                </a:lnTo>
                <a:lnTo>
                  <a:pt x="35" y="87"/>
                </a:lnTo>
                <a:lnTo>
                  <a:pt x="42" y="76"/>
                </a:lnTo>
                <a:lnTo>
                  <a:pt x="50" y="67"/>
                </a:lnTo>
                <a:lnTo>
                  <a:pt x="57" y="58"/>
                </a:lnTo>
                <a:lnTo>
                  <a:pt x="66" y="50"/>
                </a:lnTo>
                <a:lnTo>
                  <a:pt x="76" y="42"/>
                </a:lnTo>
                <a:lnTo>
                  <a:pt x="87" y="35"/>
                </a:lnTo>
                <a:lnTo>
                  <a:pt x="98" y="30"/>
                </a:lnTo>
                <a:lnTo>
                  <a:pt x="110" y="27"/>
                </a:lnTo>
                <a:lnTo>
                  <a:pt x="122" y="23"/>
                </a:lnTo>
                <a:lnTo>
                  <a:pt x="135" y="21"/>
                </a:lnTo>
                <a:lnTo>
                  <a:pt x="148" y="20"/>
                </a:lnTo>
                <a:lnTo>
                  <a:pt x="148" y="20"/>
                </a:lnTo>
                <a:lnTo>
                  <a:pt x="161" y="21"/>
                </a:lnTo>
                <a:lnTo>
                  <a:pt x="173" y="23"/>
                </a:lnTo>
                <a:lnTo>
                  <a:pt x="185" y="27"/>
                </a:lnTo>
                <a:lnTo>
                  <a:pt x="197" y="30"/>
                </a:lnTo>
                <a:lnTo>
                  <a:pt x="208" y="35"/>
                </a:lnTo>
                <a:lnTo>
                  <a:pt x="219" y="42"/>
                </a:lnTo>
                <a:lnTo>
                  <a:pt x="229" y="50"/>
                </a:lnTo>
                <a:lnTo>
                  <a:pt x="238" y="58"/>
                </a:lnTo>
                <a:lnTo>
                  <a:pt x="246" y="67"/>
                </a:lnTo>
                <a:lnTo>
                  <a:pt x="254" y="76"/>
                </a:lnTo>
                <a:lnTo>
                  <a:pt x="260" y="87"/>
                </a:lnTo>
                <a:lnTo>
                  <a:pt x="266" y="98"/>
                </a:lnTo>
                <a:lnTo>
                  <a:pt x="270" y="110"/>
                </a:lnTo>
                <a:lnTo>
                  <a:pt x="272" y="123"/>
                </a:lnTo>
                <a:lnTo>
                  <a:pt x="275" y="135"/>
                </a:lnTo>
                <a:lnTo>
                  <a:pt x="276" y="148"/>
                </a:lnTo>
                <a:lnTo>
                  <a:pt x="276" y="148"/>
                </a:lnTo>
                <a:lnTo>
                  <a:pt x="275" y="163"/>
                </a:lnTo>
                <a:lnTo>
                  <a:pt x="272" y="178"/>
                </a:lnTo>
                <a:lnTo>
                  <a:pt x="268" y="191"/>
                </a:lnTo>
                <a:lnTo>
                  <a:pt x="262" y="204"/>
                </a:lnTo>
                <a:lnTo>
                  <a:pt x="256" y="216"/>
                </a:lnTo>
                <a:lnTo>
                  <a:pt x="247" y="228"/>
                </a:lnTo>
                <a:lnTo>
                  <a:pt x="238" y="238"/>
                </a:lnTo>
                <a:lnTo>
                  <a:pt x="227" y="247"/>
                </a:lnTo>
                <a:lnTo>
                  <a:pt x="227" y="247"/>
                </a:lnTo>
                <a:lnTo>
                  <a:pt x="237" y="253"/>
                </a:lnTo>
                <a:lnTo>
                  <a:pt x="246" y="259"/>
                </a:lnTo>
                <a:lnTo>
                  <a:pt x="246" y="259"/>
                </a:lnTo>
                <a:lnTo>
                  <a:pt x="257" y="248"/>
                </a:lnTo>
                <a:lnTo>
                  <a:pt x="267" y="236"/>
                </a:lnTo>
                <a:lnTo>
                  <a:pt x="275" y="224"/>
                </a:lnTo>
                <a:lnTo>
                  <a:pt x="282" y="210"/>
                </a:lnTo>
                <a:lnTo>
                  <a:pt x="288" y="195"/>
                </a:lnTo>
                <a:lnTo>
                  <a:pt x="292" y="180"/>
                </a:lnTo>
                <a:lnTo>
                  <a:pt x="294" y="164"/>
                </a:lnTo>
                <a:lnTo>
                  <a:pt x="295" y="148"/>
                </a:lnTo>
                <a:lnTo>
                  <a:pt x="295" y="148"/>
                </a:lnTo>
                <a:lnTo>
                  <a:pt x="294" y="132"/>
                </a:lnTo>
                <a:lnTo>
                  <a:pt x="292" y="118"/>
                </a:lnTo>
                <a:lnTo>
                  <a:pt x="289" y="104"/>
                </a:lnTo>
                <a:lnTo>
                  <a:pt x="284" y="91"/>
                </a:lnTo>
                <a:lnTo>
                  <a:pt x="278" y="77"/>
                </a:lnTo>
                <a:lnTo>
                  <a:pt x="270" y="65"/>
                </a:lnTo>
                <a:lnTo>
                  <a:pt x="262" y="54"/>
                </a:lnTo>
                <a:lnTo>
                  <a:pt x="253" y="43"/>
                </a:lnTo>
                <a:lnTo>
                  <a:pt x="241" y="34"/>
                </a:lnTo>
                <a:lnTo>
                  <a:pt x="230" y="26"/>
                </a:lnTo>
                <a:lnTo>
                  <a:pt x="218" y="18"/>
                </a:lnTo>
                <a:lnTo>
                  <a:pt x="205" y="12"/>
                </a:lnTo>
                <a:lnTo>
                  <a:pt x="192" y="7"/>
                </a:lnTo>
                <a:lnTo>
                  <a:pt x="178" y="4"/>
                </a:lnTo>
                <a:lnTo>
                  <a:pt x="163" y="1"/>
                </a:lnTo>
                <a:lnTo>
                  <a:pt x="148" y="0"/>
                </a:lnTo>
                <a:lnTo>
                  <a:pt x="148" y="0"/>
                </a:lnTo>
                <a:lnTo>
                  <a:pt x="132" y="1"/>
                </a:lnTo>
                <a:lnTo>
                  <a:pt x="118" y="4"/>
                </a:lnTo>
                <a:lnTo>
                  <a:pt x="104" y="7"/>
                </a:lnTo>
                <a:lnTo>
                  <a:pt x="90" y="12"/>
                </a:lnTo>
                <a:lnTo>
                  <a:pt x="77" y="18"/>
                </a:lnTo>
                <a:lnTo>
                  <a:pt x="65" y="26"/>
                </a:lnTo>
                <a:lnTo>
                  <a:pt x="54" y="34"/>
                </a:lnTo>
                <a:lnTo>
                  <a:pt x="43" y="43"/>
                </a:lnTo>
                <a:lnTo>
                  <a:pt x="33" y="54"/>
                </a:lnTo>
                <a:lnTo>
                  <a:pt x="25" y="65"/>
                </a:lnTo>
                <a:lnTo>
                  <a:pt x="18" y="77"/>
                </a:lnTo>
                <a:lnTo>
                  <a:pt x="11" y="91"/>
                </a:lnTo>
                <a:lnTo>
                  <a:pt x="7" y="104"/>
                </a:lnTo>
                <a:lnTo>
                  <a:pt x="2" y="118"/>
                </a:lnTo>
                <a:lnTo>
                  <a:pt x="0" y="132"/>
                </a:lnTo>
                <a:lnTo>
                  <a:pt x="0" y="148"/>
                </a:lnTo>
                <a:lnTo>
                  <a:pt x="0" y="148"/>
                </a:lnTo>
                <a:lnTo>
                  <a:pt x="0" y="160"/>
                </a:lnTo>
                <a:lnTo>
                  <a:pt x="1" y="171"/>
                </a:lnTo>
                <a:lnTo>
                  <a:pt x="3" y="183"/>
                </a:lnTo>
                <a:lnTo>
                  <a:pt x="7" y="194"/>
                </a:lnTo>
                <a:lnTo>
                  <a:pt x="11" y="204"/>
                </a:lnTo>
                <a:lnTo>
                  <a:pt x="16" y="215"/>
                </a:lnTo>
                <a:lnTo>
                  <a:pt x="21" y="224"/>
                </a:lnTo>
                <a:lnTo>
                  <a:pt x="27" y="234"/>
                </a:lnTo>
                <a:lnTo>
                  <a:pt x="34" y="243"/>
                </a:lnTo>
                <a:lnTo>
                  <a:pt x="41" y="250"/>
                </a:lnTo>
                <a:lnTo>
                  <a:pt x="50" y="258"/>
                </a:lnTo>
                <a:lnTo>
                  <a:pt x="57" y="266"/>
                </a:lnTo>
                <a:lnTo>
                  <a:pt x="67" y="272"/>
                </a:lnTo>
                <a:lnTo>
                  <a:pt x="76" y="278"/>
                </a:lnTo>
                <a:lnTo>
                  <a:pt x="86" y="282"/>
                </a:lnTo>
                <a:lnTo>
                  <a:pt x="97" y="287"/>
                </a:lnTo>
                <a:lnTo>
                  <a:pt x="97" y="265"/>
                </a:lnTo>
                <a:lnTo>
                  <a:pt x="97" y="265"/>
                </a:lnTo>
                <a:lnTo>
                  <a:pt x="88" y="261"/>
                </a:lnTo>
                <a:lnTo>
                  <a:pt x="81" y="257"/>
                </a:lnTo>
                <a:lnTo>
                  <a:pt x="66" y="246"/>
                </a:lnTo>
                <a:lnTo>
                  <a:pt x="53" y="233"/>
                </a:lnTo>
                <a:lnTo>
                  <a:pt x="42" y="218"/>
                </a:lnTo>
                <a:lnTo>
                  <a:pt x="32" y="203"/>
                </a:lnTo>
                <a:lnTo>
                  <a:pt x="29" y="194"/>
                </a:lnTo>
                <a:lnTo>
                  <a:pt x="25" y="185"/>
                </a:lnTo>
                <a:lnTo>
                  <a:pt x="23" y="177"/>
                </a:lnTo>
                <a:lnTo>
                  <a:pt x="21" y="168"/>
                </a:lnTo>
                <a:lnTo>
                  <a:pt x="20" y="158"/>
                </a:lnTo>
                <a:lnTo>
                  <a:pt x="20" y="148"/>
                </a:lnTo>
                <a:lnTo>
                  <a:pt x="20" y="14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12">
            <a:extLst>
              <a:ext uri="{FF2B5EF4-FFF2-40B4-BE49-F238E27FC236}">
                <a16:creationId xmlns:a16="http://schemas.microsoft.com/office/drawing/2014/main" id="{00000000-0008-0000-0900-000009000000}"/>
              </a:ext>
            </a:extLst>
          </xdr:cNvPr>
          <xdr:cNvSpPr>
            <a:spLocks/>
          </xdr:cNvSpPr>
        </xdr:nvSpPr>
        <xdr:spPr bwMode="auto">
          <a:xfrm>
            <a:off x="514350" y="2546351"/>
            <a:ext cx="495300" cy="695325"/>
          </a:xfrm>
          <a:custGeom>
            <a:avLst/>
            <a:gdLst>
              <a:gd name="T0" fmla="*/ 312 w 312"/>
              <a:gd name="T1" fmla="*/ 212 h 438"/>
              <a:gd name="T2" fmla="*/ 304 w 312"/>
              <a:gd name="T3" fmla="*/ 197 h 438"/>
              <a:gd name="T4" fmla="*/ 289 w 312"/>
              <a:gd name="T5" fmla="*/ 188 h 438"/>
              <a:gd name="T6" fmla="*/ 276 w 312"/>
              <a:gd name="T7" fmla="*/ 189 h 438"/>
              <a:gd name="T8" fmla="*/ 260 w 312"/>
              <a:gd name="T9" fmla="*/ 200 h 438"/>
              <a:gd name="T10" fmla="*/ 259 w 312"/>
              <a:gd name="T11" fmla="*/ 184 h 438"/>
              <a:gd name="T12" fmla="*/ 250 w 312"/>
              <a:gd name="T13" fmla="*/ 166 h 438"/>
              <a:gd name="T14" fmla="*/ 234 w 312"/>
              <a:gd name="T15" fmla="*/ 158 h 438"/>
              <a:gd name="T16" fmla="*/ 219 w 312"/>
              <a:gd name="T17" fmla="*/ 158 h 438"/>
              <a:gd name="T18" fmla="*/ 200 w 312"/>
              <a:gd name="T19" fmla="*/ 174 h 438"/>
              <a:gd name="T20" fmla="*/ 198 w 312"/>
              <a:gd name="T21" fmla="*/ 157 h 438"/>
              <a:gd name="T22" fmla="*/ 190 w 312"/>
              <a:gd name="T23" fmla="*/ 140 h 438"/>
              <a:gd name="T24" fmla="*/ 173 w 312"/>
              <a:gd name="T25" fmla="*/ 131 h 438"/>
              <a:gd name="T26" fmla="*/ 161 w 312"/>
              <a:gd name="T27" fmla="*/ 130 h 438"/>
              <a:gd name="T28" fmla="*/ 148 w 312"/>
              <a:gd name="T29" fmla="*/ 135 h 438"/>
              <a:gd name="T30" fmla="*/ 138 w 312"/>
              <a:gd name="T31" fmla="*/ 146 h 438"/>
              <a:gd name="T32" fmla="*/ 136 w 312"/>
              <a:gd name="T33" fmla="*/ 36 h 438"/>
              <a:gd name="T34" fmla="*/ 130 w 312"/>
              <a:gd name="T35" fmla="*/ 16 h 438"/>
              <a:gd name="T36" fmla="*/ 117 w 312"/>
              <a:gd name="T37" fmla="*/ 3 h 438"/>
              <a:gd name="T38" fmla="*/ 105 w 312"/>
              <a:gd name="T39" fmla="*/ 0 h 438"/>
              <a:gd name="T40" fmla="*/ 87 w 312"/>
              <a:gd name="T41" fmla="*/ 6 h 438"/>
              <a:gd name="T42" fmla="*/ 76 w 312"/>
              <a:gd name="T43" fmla="*/ 23 h 438"/>
              <a:gd name="T44" fmla="*/ 74 w 312"/>
              <a:gd name="T45" fmla="*/ 237 h 438"/>
              <a:gd name="T46" fmla="*/ 63 w 312"/>
              <a:gd name="T47" fmla="*/ 205 h 438"/>
              <a:gd name="T48" fmla="*/ 46 w 312"/>
              <a:gd name="T49" fmla="*/ 178 h 438"/>
              <a:gd name="T50" fmla="*/ 27 w 312"/>
              <a:gd name="T51" fmla="*/ 164 h 438"/>
              <a:gd name="T52" fmla="*/ 13 w 312"/>
              <a:gd name="T53" fmla="*/ 163 h 438"/>
              <a:gd name="T54" fmla="*/ 3 w 312"/>
              <a:gd name="T55" fmla="*/ 169 h 438"/>
              <a:gd name="T56" fmla="*/ 0 w 312"/>
              <a:gd name="T57" fmla="*/ 182 h 438"/>
              <a:gd name="T58" fmla="*/ 7 w 312"/>
              <a:gd name="T59" fmla="*/ 217 h 438"/>
              <a:gd name="T60" fmla="*/ 27 w 312"/>
              <a:gd name="T61" fmla="*/ 290 h 438"/>
              <a:gd name="T62" fmla="*/ 38 w 312"/>
              <a:gd name="T63" fmla="*/ 328 h 438"/>
              <a:gd name="T64" fmla="*/ 57 w 312"/>
              <a:gd name="T65" fmla="*/ 368 h 438"/>
              <a:gd name="T66" fmla="*/ 75 w 312"/>
              <a:gd name="T67" fmla="*/ 392 h 438"/>
              <a:gd name="T68" fmla="*/ 116 w 312"/>
              <a:gd name="T69" fmla="*/ 424 h 438"/>
              <a:gd name="T70" fmla="*/ 164 w 312"/>
              <a:gd name="T71" fmla="*/ 437 h 438"/>
              <a:gd name="T72" fmla="*/ 193 w 312"/>
              <a:gd name="T73" fmla="*/ 438 h 438"/>
              <a:gd name="T74" fmla="*/ 226 w 312"/>
              <a:gd name="T75" fmla="*/ 432 h 438"/>
              <a:gd name="T76" fmla="*/ 259 w 312"/>
              <a:gd name="T77" fmla="*/ 416 h 438"/>
              <a:gd name="T78" fmla="*/ 287 w 312"/>
              <a:gd name="T79" fmla="*/ 391 h 438"/>
              <a:gd name="T80" fmla="*/ 305 w 312"/>
              <a:gd name="T81" fmla="*/ 353 h 438"/>
              <a:gd name="T82" fmla="*/ 312 w 312"/>
              <a:gd name="T83" fmla="*/ 303 h 438"/>
              <a:gd name="T84" fmla="*/ 312 w 312"/>
              <a:gd name="T85" fmla="*/ 301 h 4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312" h="438">
                <a:moveTo>
                  <a:pt x="312" y="219"/>
                </a:moveTo>
                <a:lnTo>
                  <a:pt x="312" y="219"/>
                </a:lnTo>
                <a:lnTo>
                  <a:pt x="312" y="212"/>
                </a:lnTo>
                <a:lnTo>
                  <a:pt x="310" y="207"/>
                </a:lnTo>
                <a:lnTo>
                  <a:pt x="308" y="201"/>
                </a:lnTo>
                <a:lnTo>
                  <a:pt x="304" y="197"/>
                </a:lnTo>
                <a:lnTo>
                  <a:pt x="300" y="194"/>
                </a:lnTo>
                <a:lnTo>
                  <a:pt x="295" y="190"/>
                </a:lnTo>
                <a:lnTo>
                  <a:pt x="289" y="188"/>
                </a:lnTo>
                <a:lnTo>
                  <a:pt x="283" y="188"/>
                </a:lnTo>
                <a:lnTo>
                  <a:pt x="283" y="188"/>
                </a:lnTo>
                <a:lnTo>
                  <a:pt x="276" y="189"/>
                </a:lnTo>
                <a:lnTo>
                  <a:pt x="270" y="191"/>
                </a:lnTo>
                <a:lnTo>
                  <a:pt x="265" y="196"/>
                </a:lnTo>
                <a:lnTo>
                  <a:pt x="260" y="200"/>
                </a:lnTo>
                <a:lnTo>
                  <a:pt x="260" y="190"/>
                </a:lnTo>
                <a:lnTo>
                  <a:pt x="260" y="190"/>
                </a:lnTo>
                <a:lnTo>
                  <a:pt x="259" y="184"/>
                </a:lnTo>
                <a:lnTo>
                  <a:pt x="257" y="177"/>
                </a:lnTo>
                <a:lnTo>
                  <a:pt x="255" y="172"/>
                </a:lnTo>
                <a:lnTo>
                  <a:pt x="250" y="166"/>
                </a:lnTo>
                <a:lnTo>
                  <a:pt x="246" y="163"/>
                </a:lnTo>
                <a:lnTo>
                  <a:pt x="240" y="159"/>
                </a:lnTo>
                <a:lnTo>
                  <a:pt x="234" y="158"/>
                </a:lnTo>
                <a:lnTo>
                  <a:pt x="227" y="157"/>
                </a:lnTo>
                <a:lnTo>
                  <a:pt x="227" y="157"/>
                </a:lnTo>
                <a:lnTo>
                  <a:pt x="219" y="158"/>
                </a:lnTo>
                <a:lnTo>
                  <a:pt x="212" y="162"/>
                </a:lnTo>
                <a:lnTo>
                  <a:pt x="205" y="167"/>
                </a:lnTo>
                <a:lnTo>
                  <a:pt x="200" y="174"/>
                </a:lnTo>
                <a:lnTo>
                  <a:pt x="200" y="164"/>
                </a:lnTo>
                <a:lnTo>
                  <a:pt x="200" y="164"/>
                </a:lnTo>
                <a:lnTo>
                  <a:pt x="198" y="157"/>
                </a:lnTo>
                <a:lnTo>
                  <a:pt x="197" y="151"/>
                </a:lnTo>
                <a:lnTo>
                  <a:pt x="194" y="144"/>
                </a:lnTo>
                <a:lnTo>
                  <a:pt x="190" y="140"/>
                </a:lnTo>
                <a:lnTo>
                  <a:pt x="185" y="135"/>
                </a:lnTo>
                <a:lnTo>
                  <a:pt x="180" y="132"/>
                </a:lnTo>
                <a:lnTo>
                  <a:pt x="173" y="131"/>
                </a:lnTo>
                <a:lnTo>
                  <a:pt x="167" y="130"/>
                </a:lnTo>
                <a:lnTo>
                  <a:pt x="167" y="130"/>
                </a:lnTo>
                <a:lnTo>
                  <a:pt x="161" y="130"/>
                </a:lnTo>
                <a:lnTo>
                  <a:pt x="157" y="131"/>
                </a:lnTo>
                <a:lnTo>
                  <a:pt x="152" y="133"/>
                </a:lnTo>
                <a:lnTo>
                  <a:pt x="148" y="135"/>
                </a:lnTo>
                <a:lnTo>
                  <a:pt x="143" y="139"/>
                </a:lnTo>
                <a:lnTo>
                  <a:pt x="140" y="142"/>
                </a:lnTo>
                <a:lnTo>
                  <a:pt x="138" y="146"/>
                </a:lnTo>
                <a:lnTo>
                  <a:pt x="136" y="151"/>
                </a:lnTo>
                <a:lnTo>
                  <a:pt x="136" y="36"/>
                </a:lnTo>
                <a:lnTo>
                  <a:pt x="136" y="36"/>
                </a:lnTo>
                <a:lnTo>
                  <a:pt x="135" y="29"/>
                </a:lnTo>
                <a:lnTo>
                  <a:pt x="133" y="23"/>
                </a:lnTo>
                <a:lnTo>
                  <a:pt x="130" y="16"/>
                </a:lnTo>
                <a:lnTo>
                  <a:pt x="127" y="11"/>
                </a:lnTo>
                <a:lnTo>
                  <a:pt x="122" y="6"/>
                </a:lnTo>
                <a:lnTo>
                  <a:pt x="117" y="3"/>
                </a:lnTo>
                <a:lnTo>
                  <a:pt x="111" y="1"/>
                </a:lnTo>
                <a:lnTo>
                  <a:pt x="105" y="0"/>
                </a:lnTo>
                <a:lnTo>
                  <a:pt x="105" y="0"/>
                </a:lnTo>
                <a:lnTo>
                  <a:pt x="98" y="1"/>
                </a:lnTo>
                <a:lnTo>
                  <a:pt x="93" y="3"/>
                </a:lnTo>
                <a:lnTo>
                  <a:pt x="87" y="6"/>
                </a:lnTo>
                <a:lnTo>
                  <a:pt x="83" y="11"/>
                </a:lnTo>
                <a:lnTo>
                  <a:pt x="79" y="16"/>
                </a:lnTo>
                <a:lnTo>
                  <a:pt x="76" y="23"/>
                </a:lnTo>
                <a:lnTo>
                  <a:pt x="75" y="29"/>
                </a:lnTo>
                <a:lnTo>
                  <a:pt x="74" y="36"/>
                </a:lnTo>
                <a:lnTo>
                  <a:pt x="74" y="237"/>
                </a:lnTo>
                <a:lnTo>
                  <a:pt x="74" y="237"/>
                </a:lnTo>
                <a:lnTo>
                  <a:pt x="63" y="205"/>
                </a:lnTo>
                <a:lnTo>
                  <a:pt x="63" y="205"/>
                </a:lnTo>
                <a:lnTo>
                  <a:pt x="58" y="195"/>
                </a:lnTo>
                <a:lnTo>
                  <a:pt x="53" y="186"/>
                </a:lnTo>
                <a:lnTo>
                  <a:pt x="46" y="178"/>
                </a:lnTo>
                <a:lnTo>
                  <a:pt x="41" y="172"/>
                </a:lnTo>
                <a:lnTo>
                  <a:pt x="33" y="167"/>
                </a:lnTo>
                <a:lnTo>
                  <a:pt x="27" y="164"/>
                </a:lnTo>
                <a:lnTo>
                  <a:pt x="20" y="163"/>
                </a:lnTo>
                <a:lnTo>
                  <a:pt x="13" y="163"/>
                </a:lnTo>
                <a:lnTo>
                  <a:pt x="13" y="163"/>
                </a:lnTo>
                <a:lnTo>
                  <a:pt x="9" y="164"/>
                </a:lnTo>
                <a:lnTo>
                  <a:pt x="6" y="166"/>
                </a:lnTo>
                <a:lnTo>
                  <a:pt x="3" y="169"/>
                </a:lnTo>
                <a:lnTo>
                  <a:pt x="1" y="173"/>
                </a:lnTo>
                <a:lnTo>
                  <a:pt x="0" y="177"/>
                </a:lnTo>
                <a:lnTo>
                  <a:pt x="0" y="182"/>
                </a:lnTo>
                <a:lnTo>
                  <a:pt x="1" y="193"/>
                </a:lnTo>
                <a:lnTo>
                  <a:pt x="3" y="204"/>
                </a:lnTo>
                <a:lnTo>
                  <a:pt x="7" y="217"/>
                </a:lnTo>
                <a:lnTo>
                  <a:pt x="13" y="241"/>
                </a:lnTo>
                <a:lnTo>
                  <a:pt x="13" y="241"/>
                </a:lnTo>
                <a:lnTo>
                  <a:pt x="27" y="290"/>
                </a:lnTo>
                <a:lnTo>
                  <a:pt x="33" y="313"/>
                </a:lnTo>
                <a:lnTo>
                  <a:pt x="38" y="328"/>
                </a:lnTo>
                <a:lnTo>
                  <a:pt x="38" y="328"/>
                </a:lnTo>
                <a:lnTo>
                  <a:pt x="44" y="342"/>
                </a:lnTo>
                <a:lnTo>
                  <a:pt x="51" y="356"/>
                </a:lnTo>
                <a:lnTo>
                  <a:pt x="57" y="368"/>
                </a:lnTo>
                <a:lnTo>
                  <a:pt x="64" y="378"/>
                </a:lnTo>
                <a:lnTo>
                  <a:pt x="64" y="378"/>
                </a:lnTo>
                <a:lnTo>
                  <a:pt x="75" y="392"/>
                </a:lnTo>
                <a:lnTo>
                  <a:pt x="87" y="405"/>
                </a:lnTo>
                <a:lnTo>
                  <a:pt x="101" y="415"/>
                </a:lnTo>
                <a:lnTo>
                  <a:pt x="116" y="424"/>
                </a:lnTo>
                <a:lnTo>
                  <a:pt x="131" y="431"/>
                </a:lnTo>
                <a:lnTo>
                  <a:pt x="148" y="435"/>
                </a:lnTo>
                <a:lnTo>
                  <a:pt x="164" y="437"/>
                </a:lnTo>
                <a:lnTo>
                  <a:pt x="182" y="438"/>
                </a:lnTo>
                <a:lnTo>
                  <a:pt x="182" y="438"/>
                </a:lnTo>
                <a:lnTo>
                  <a:pt x="193" y="438"/>
                </a:lnTo>
                <a:lnTo>
                  <a:pt x="204" y="437"/>
                </a:lnTo>
                <a:lnTo>
                  <a:pt x="215" y="435"/>
                </a:lnTo>
                <a:lnTo>
                  <a:pt x="226" y="432"/>
                </a:lnTo>
                <a:lnTo>
                  <a:pt x="237" y="427"/>
                </a:lnTo>
                <a:lnTo>
                  <a:pt x="248" y="422"/>
                </a:lnTo>
                <a:lnTo>
                  <a:pt x="259" y="416"/>
                </a:lnTo>
                <a:lnTo>
                  <a:pt x="269" y="409"/>
                </a:lnTo>
                <a:lnTo>
                  <a:pt x="278" y="400"/>
                </a:lnTo>
                <a:lnTo>
                  <a:pt x="287" y="391"/>
                </a:lnTo>
                <a:lnTo>
                  <a:pt x="293" y="380"/>
                </a:lnTo>
                <a:lnTo>
                  <a:pt x="300" y="367"/>
                </a:lnTo>
                <a:lnTo>
                  <a:pt x="305" y="353"/>
                </a:lnTo>
                <a:lnTo>
                  <a:pt x="309" y="338"/>
                </a:lnTo>
                <a:lnTo>
                  <a:pt x="311" y="322"/>
                </a:lnTo>
                <a:lnTo>
                  <a:pt x="312" y="303"/>
                </a:lnTo>
                <a:lnTo>
                  <a:pt x="312" y="303"/>
                </a:lnTo>
                <a:lnTo>
                  <a:pt x="312" y="303"/>
                </a:lnTo>
                <a:lnTo>
                  <a:pt x="312" y="301"/>
                </a:lnTo>
                <a:lnTo>
                  <a:pt x="312" y="2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editAs="oneCell">
    <xdr:from>
      <xdr:col>1</xdr:col>
      <xdr:colOff>0</xdr:colOff>
      <xdr:row>0</xdr:row>
      <xdr:rowOff>144543</xdr:rowOff>
    </xdr:from>
    <xdr:to>
      <xdr:col>1</xdr:col>
      <xdr:colOff>2023254</xdr:colOff>
      <xdr:row>0</xdr:row>
      <xdr:rowOff>462043</xdr:rowOff>
    </xdr:to>
    <xdr:pic>
      <xdr:nvPicPr>
        <xdr:cNvPr id="3" name="Image 6">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272143" y="144543"/>
          <a:ext cx="2023254" cy="317500"/>
        </a:xfrm>
        <a:prstGeom prst="rect">
          <a:avLst/>
        </a:prstGeom>
      </xdr:spPr>
    </xdr:pic>
    <xdr:clientData/>
  </xdr:twoCellAnchor>
</xdr:wsDr>
</file>

<file path=xl/richData/_rels/rdRichValueWebImage.xml.rels><?xml version="1.0" encoding="UTF-8" standalone="yes"?>
<Relationships xmlns="http://schemas.openxmlformats.org/package/2006/relationships"><Relationship Id="rId3" Type="http://schemas.openxmlformats.org/officeDocument/2006/relationships/hyperlink" Target="https://www.bing.com/th?id=OSK.d070c337cc6bc440b806e4d18003ac1f&amp;qlt=95" TargetMode="External"/><Relationship Id="rId2" Type="http://schemas.openxmlformats.org/officeDocument/2006/relationships/hyperlink" Target="https://www.bing.com/images/search?form=xlimg&amp;q=Ghana" TargetMode="External"/><Relationship Id="rId1" Type="http://schemas.openxmlformats.org/officeDocument/2006/relationships/hyperlink" Target="https://www.bing.com/th?id=OSK.f0d8be108d0b9e03c175c4b66a27593b&amp;qlt=95" TargetMode="External"/><Relationship Id="rId4" Type="http://schemas.openxmlformats.org/officeDocument/2006/relationships/hyperlink" Target="https://www.bing.com/images/search?form=xlimg&amp;q=Accra"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Srd>
</file>

<file path=xl/richData/rdarray.xml><?xml version="1.0" encoding="utf-8"?>
<arrayData xmlns="http://schemas.microsoft.com/office/spreadsheetml/2017/richdata2" count="5">
  <a r="2">
    <v t="r">6</v>
    <v t="r">7</v>
  </a>
  <a r="1">
    <v t="s">Anglais</v>
  </a>
  <a r="10">
    <v t="r">33</v>
    <v t="r">34</v>
    <v t="r">35</v>
    <v t="r">36</v>
    <v t="r">37</v>
    <v t="r">38</v>
    <v t="r">39</v>
    <v t="r">40</v>
    <v t="r">41</v>
    <v t="r">42</v>
  </a>
  <a r="1">
    <v t="r">56</v>
  </a>
  <a r="1">
    <v t="s">Temps moyen de Greenwich</v>
  </a>
</arrayData>
</file>

<file path=xl/richData/rdrichvalue.xml><?xml version="1.0" encoding="utf-8"?>
<rvData xmlns="http://schemas.microsoft.com/office/spreadsheetml/2017/richdata" count="67">
  <rv s="0">
    <v>536870912</v>
    <v>Ghana</v>
    <v>4caa1a94-3f55-f5a7-8b85-5abd256a54f1</v>
    <v>fr-FR</v>
    <v>Map</v>
  </rv>
  <rv s="0">
    <v>536870912</v>
    <v>Accra</v>
    <v>7dea44eb-65d3-ca6b-c353-eac951cbdc50</v>
    <v>fr-FR</v>
    <v>Map</v>
  </rv>
  <rv s="1">
    <fb>3098510000</fb>
    <v>24</v>
  </rv>
  <rv s="1">
    <fb>52.543060129263097</fb>
    <v>25</v>
  </rv>
  <rv s="1">
    <fb>351.301578961752</fb>
    <v>26</v>
  </rv>
  <rv s="1">
    <fb>0.36105228150000002</fb>
    <v>27</v>
  </rv>
  <rv s="0">
    <v>805306368</v>
    <v>Nana Akufo-Addo (President)</v>
    <v>1c37aa5e-4798-2cbf-5c8d-d3ca3ee36f01</v>
    <v>fr-FR</v>
    <v>Generic</v>
  </rv>
  <rv s="0">
    <v>805306368</v>
    <v>Gertrude Torkornoo (Juge en chef)</v>
    <v>e339e2df-9b32-4664-7e6f-17b307e2d43f</v>
    <v>fr-FR</v>
    <v>Generic</v>
  </rv>
  <rv s="2">
    <v>0</v>
  </rv>
  <rv s="1">
    <fb>16670.182000000001</fb>
    <v>26</v>
  </rv>
  <rv s="1">
    <fb>63.78</fb>
    <v>25</v>
  </rv>
  <rv s="3">
    <v>0</v>
    <v>22</v>
    <v>1</v>
    <v>7</v>
    <v>0</v>
    <v>Image of Ghana</v>
  </rv>
  <rv s="1">
    <fb>233</fb>
    <v>28</v>
  </rv>
  <rv s="1">
    <fb>268.36084800436601</fb>
    <v>29</v>
  </rv>
  <rv s="2">
    <v>1</v>
  </rv>
  <rv s="4">
    <v>https://www.bing.com/search?q=Ghana&amp;form=skydnc</v>
    <v>Apprenez-en davantage avec Bing</v>
  </rv>
  <rv s="1">
    <fb>0.13589999999999999</fb>
    <v>30</v>
  </rv>
  <rv s="1">
    <fb>7.17592284708857E-2</fb>
    <v>27</v>
  </rv>
  <rv s="1">
    <fb>34.9</fb>
    <v>25</v>
  </rv>
  <rv s="1">
    <fb>66983634223.943001</fb>
    <v>24</v>
  </rv>
  <rv s="1">
    <fb>33475870</fb>
    <v>26</v>
  </rv>
  <rv s="1">
    <fb>9.6000000000000002E-2</fb>
    <v>27</v>
  </rv>
  <rv s="1">
    <fb>0.32200000000000001</fb>
    <v>27</v>
  </rv>
  <rv s="1">
    <fb>0.48599999999999999</fb>
    <v>27</v>
  </rv>
  <rv s="1">
    <fb>1.6E-2</fb>
    <v>27</v>
  </rv>
  <rv s="1">
    <fb>4.7E-2</fb>
    <v>27</v>
  </rv>
  <rv s="1">
    <fb>0.67797996520996096</fb>
    <v>27</v>
  </rv>
  <rv s="1">
    <fb>0.223</fb>
    <v>27</v>
  </rv>
  <rv s="1">
    <fb>0.14800000000000002</fb>
    <v>27</v>
  </rv>
  <rv s="1">
    <fb>17249054</fb>
    <v>26</v>
  </rv>
  <rv s="1">
    <fb>0.92</fb>
    <v>31</v>
  </rv>
  <rv s="1">
    <fb>0.12569754463437299</fb>
    <v>27</v>
  </rv>
  <rv s="1">
    <fb>0.27</fb>
    <v>31</v>
  </rv>
  <rv s="0">
    <v>536870912</v>
    <v>Région Ashanti</v>
    <v>03a4bbc8-218a-4560-dc76-f52b742a183e</v>
    <v>fr-FR</v>
    <v>Map</v>
  </rv>
  <rv s="0">
    <v>536870912</v>
    <v>Région de Brong Ahafo</v>
    <v>d063ec14-1baf-a6a4-0593-6143782ef01a</v>
    <v>fr-FR</v>
    <v>Map</v>
  </rv>
  <rv s="0">
    <v>536870912</v>
    <v>Région du Centre</v>
    <v>04a9f5cc-56ee-cdc9-3b25-34ae0f54a835</v>
    <v>fr-FR</v>
    <v>Map</v>
  </rv>
  <rv s="0">
    <v>536870912</v>
    <v>Région Orientale</v>
    <v>8dd7c62c-e599-708a-4b1a-72c8a568a856</v>
    <v>fr-FR</v>
    <v>Map</v>
  </rv>
  <rv s="0">
    <v>536870912</v>
    <v>Région du Grand Accra</v>
    <v>91f1ae15-d54e-29be-d169-d4548c5bad59</v>
    <v>fr-FR</v>
    <v>Map</v>
  </rv>
  <rv s="0">
    <v>536870912</v>
    <v>Région du Nord</v>
    <v>281b9874-7787-6cbe-36fc-6f1e4b5edeed</v>
    <v>fr-FR</v>
    <v>Map</v>
  </rv>
  <rv s="0">
    <v>536870912</v>
    <v>Région du Haut Ghana oriental</v>
    <v>a536de11-1bf2-b814-79bf-3bfcd2eb23da</v>
    <v>fr-FR</v>
    <v>Map</v>
  </rv>
  <rv s="0">
    <v>536870912</v>
    <v>Région du Haut Ghana occidental</v>
    <v>decfccd3-cb14-9a30-7a4f-c9f5225315dc</v>
    <v>fr-FR</v>
    <v>Map</v>
  </rv>
  <rv s="0">
    <v>536870912</v>
    <v>Région de la Volta</v>
    <v>08e5e28e-0235-8c89-7ffb-ba81717c530a</v>
    <v>fr-FR</v>
    <v>Map</v>
  </rv>
  <rv s="0">
    <v>536870912</v>
    <v>Région Occidentale</v>
    <v>9137e271-300a-d288-dc27-09a2e8930911</v>
    <v>fr-FR</v>
    <v>Map</v>
  </rv>
  <rv s="2">
    <v>2</v>
  </rv>
  <rv s="1">
    <fb>238535</fb>
    <v>26</v>
  </rv>
  <rv s="1">
    <fb>0.41159358313373501</fb>
    <v>27</v>
  </rv>
  <rv s="1">
    <fb>16000</fb>
    <v>26</v>
  </rv>
  <rv s="1">
    <fb>0.15691769999999999</fb>
    <v>27</v>
  </rv>
  <rv s="1">
    <fb>1.0484141</fb>
    <v>27</v>
  </rv>
  <rv s="1">
    <fb>4.3309998512268105E-2</fb>
    <v>32</v>
  </rv>
  <rv s="1">
    <fb>3.87</fb>
    <v>30</v>
  </rv>
  <rv s="1">
    <fb>308</fb>
    <v>25</v>
  </rv>
  <rv s="1">
    <fb>29.407</fb>
    <v>30</v>
  </rv>
  <rv s="1">
    <fb>0.55399999999999994</fb>
    <v>27</v>
  </rv>
  <rv s="1">
    <fb>0.68998857343763698</fb>
    <v>27</v>
  </rv>
  <rv s="5">
    <v>#VALUE!</v>
    <v>fr-FR</v>
    <v>4caa1a94-3f55-f5a7-8b85-5abd256a54f1</v>
    <v>536870912</v>
    <v>1</v>
    <v>16</v>
    <v>17</v>
    <v>18</v>
    <v>Ghana</v>
    <v>20</v>
    <v>21</v>
    <v>Map</v>
    <v>22</v>
    <v>23</v>
    <v>GH</v>
    <v>1</v>
    <v>2</v>
    <v>GHS</v>
    <v>3</v>
    <v>4</v>
    <v>5</v>
    <v>Le Ghana, en forme longue la république du Ghana, est un pays d'Afrique occidentale situé au bord du Golfe de Guinée. Les pays limitrophes du Ghana sont la Côte d'Ivoire à l'ouest, le Burkina Faso au nord et le Togo à l'est. Sa capitale est la ...</v>
    <v>8</v>
    <v>9</v>
    <v>10</v>
    <v>God Bless Our Homeland Ghana</v>
    <v>11</v>
    <v>12</v>
    <v>13</v>
    <v>14</v>
    <v>15</v>
    <v>16</v>
    <v>17</v>
    <v>18</v>
    <v>Ghana</v>
    <v>Ghana</v>
    <v>19</v>
    <v>1</v>
    <v>20</v>
    <v>21</v>
    <v>22</v>
    <v>23</v>
    <v>24</v>
    <v>25</v>
    <v>26</v>
    <v>27</v>
    <v>28</v>
    <v>29</v>
    <v>30</v>
    <v>31</v>
    <v>32</v>
    <v>43</v>
    <v>44</v>
    <v>45</v>
    <v>46</v>
    <v>47</v>
    <v>48</v>
    <v>49</v>
    <v>50</v>
    <v>51</v>
    <v>52</v>
    <v>53</v>
    <v>54</v>
    <v>Ghana</v>
    <v>mdp/vdpid/89</v>
  </rv>
  <rv s="0">
    <v>805306368</v>
    <v>Elizabeth K. T. Sackey (Maire)</v>
    <v>96af3a03-62b1-ebaf-07e7-5bc5d3c92625</v>
    <v>fr-FR</v>
    <v>Generic</v>
  </rv>
  <rv s="2">
    <v>3</v>
  </rv>
  <rv s="2">
    <v>4</v>
  </rv>
  <rv s="3">
    <v>1</v>
    <v>22</v>
    <v>33</v>
    <v>7</v>
    <v>0</v>
    <v>Image of Accra</v>
  </rv>
  <rv s="1">
    <fb>5.5333333333333297</fb>
    <v>39</v>
  </rv>
  <rv s="4">
    <v>https://www.bing.com/search?q=Accra&amp;form=skydnc</v>
    <v>Apprenez-en davantage avec Bing</v>
  </rv>
  <rv s="1">
    <fb>-0.21666666666666701</fb>
    <v>39</v>
  </rv>
  <rv s="0">
    <v>536870912</v>
    <v>Empire colonial portugais</v>
    <v>1a95d07c-0c64-1499-7127-ce82bc784e04</v>
    <v>fr-FR</v>
    <v>Map</v>
  </rv>
  <rv s="1">
    <fb>2388000</fb>
    <v>26</v>
  </rv>
  <rv s="1">
    <fb>173</fb>
    <v>26</v>
  </rv>
  <rv s="6">
    <v>#VALUE!</v>
    <v>fr-FR</v>
    <v>7dea44eb-65d3-ca6b-c353-eac951cbdc50</v>
    <v>536870912</v>
    <v>1</v>
    <v>35</v>
    <v>36</v>
    <v>37</v>
    <v>Accra</v>
    <v>20</v>
    <v>21</v>
    <v>Map</v>
    <v>22</v>
    <v>38</v>
    <v>Accra est la capitale du Ghana. En plus d'être la plus grande ville du pays, en termes d'habitants, Accra est le centre politique, administratif, économique et financier du Ghana. Avec son aire métropolitaine, Accra compte aujourd'hui près de 5 ...</v>
    <v>57</v>
    <v>37</v>
    <v>58</v>
    <v>59</v>
    <v>60</v>
    <v>61</v>
    <v>62</v>
    <v>Accra</v>
    <v>63</v>
    <v>64</v>
    <v>65</v>
    <v>Accra</v>
    <v>mdp/vdpid/5763104180411564036</v>
  </rv>
</rvData>
</file>

<file path=xl/richData/rdrichvaluestructure.xml><?xml version="1.0" encoding="utf-8"?>
<rvStructures xmlns="http://schemas.microsoft.com/office/spreadsheetml/2017/richdata" count="7">
  <s t="_linkedentity2">
    <k n="%EntityServiceId" t="i"/>
    <k n="_DisplayString" t="s"/>
    <k n="%EntityId" t="s"/>
    <k n="%EntityCulture" t="s"/>
    <k n="_Icon" t="s"/>
  </s>
  <s t="_formattednumber">
    <k n="_Format" t="spb"/>
  </s>
  <s t="_array">
    <k n="array" t="a"/>
  </s>
  <s t="_webimage">
    <k n="WebImageIdentifier" t="i"/>
    <k n="_Provider" t="spb"/>
    <k n="Attribution" t="spb"/>
    <k n="CalcOrigin" t="i"/>
    <k n="ComputedImage" t="b"/>
    <k n="Text" t="s"/>
  </s>
  <s t="_hyperlink">
    <k n="Address" t="s"/>
    <k n="Text"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éviation" t="s"/>
    <k n="Capitale/ville principale" t="r"/>
    <k n="Capitalisation boursière des sociétés cotées" t="r"/>
    <k n="Code devise" t="s"/>
    <k n="Consommation d'énergie fossile" t="r"/>
    <k n="Consommation électrique" t="r"/>
    <k n="Dépenses de santé remboursables (%)" t="r"/>
    <k n="Description" t="s"/>
    <k n="Dirigeant(s)" t="r"/>
    <k n="`Émissions de dioxyde de carbone" t="r"/>
    <k n="Espérance de vie" t="r"/>
    <k n="Hymne national" t="s"/>
    <k n="Image" t="r"/>
    <k n="Indicatif d'appel" t="r"/>
    <k n="IPC" t="r"/>
    <k n="Langue officielle" t="r"/>
    <k n="LearnMoreOnLink" t="r"/>
    <k n="Médecins pour mille" t="r"/>
    <k n="Modification IPC (%)" t="r"/>
    <k n="Mortalité infantile" t="r"/>
    <k n="Nom" t="s"/>
    <k n="Nom officiel" t="s"/>
    <k n="PIB" t="r"/>
    <k n="Plus grande ville" t="r"/>
    <k n="Population" t="r"/>
    <k n="Population : deuxième part de revenu 20%" t="r"/>
    <k n="Population : part de revenu la plus élevée 10%" t="r"/>
    <k n="Population : part de revenu la plus élevée 20%" t="r"/>
    <k n="Population : part du revenu la plus faible 10%" t="r"/>
    <k n="Population : part du revenu la plus faible 20%" t="r"/>
    <k n="Population : participation au marché du travail (%)" t="r"/>
    <k n="Population : quatrième part du revenu 20%" t="r"/>
    <k n="Population : troisième part du revenu 20%" t="r"/>
    <k n="Population urbaine" t="r"/>
    <k n="Prix de l'essence" t="r"/>
    <k n="Recettes fiscales (%)" t="r"/>
    <k n="Salaire minimum" t="r"/>
    <k n="Subdivisions" t="r"/>
    <k n="Superficie" t="r"/>
    <k n="Surface boisée (%)" t="r"/>
    <k n="Taille des forces armées" t="r"/>
    <k n="Taux brut de scolarisation dans l'enseignement supérieur (%)" t="r"/>
    <k n="Taux brut de scolarisation primaire (%)" t="r"/>
    <k n="Taux de chômage" t="r"/>
    <k n="Taux de fécondité" t="r"/>
    <k n="Taux de mortalité maternelle" t="r"/>
    <k n="Taux de natalité" t="r"/>
    <k n="Taux d'imposition total" t="r"/>
    <k n="Terre agricole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Description" t="s"/>
    <k n="Dirigeant(s)" t="r"/>
    <k n="Division administrative 1 (État/province/autre)" t="r"/>
    <k n="Fuseau(x) horaire(s)" t="r"/>
    <k n="Image" t="r"/>
    <k n="Latitude" t="r"/>
    <k n="LearnMoreOnLink" t="r"/>
    <k n="Longitude" t="r"/>
    <k n="Nom" t="s"/>
    <k n="Pays/région" t="r"/>
    <k n="Population" t="r"/>
    <k n="Superficie" t="r"/>
    <k n="UniqueName" t="s"/>
    <k n="VDPID/VSID" t="s"/>
  </s>
</rvStructures>
</file>

<file path=xl/richData/rdsupportingpropertybag.xml><?xml version="1.0" encoding="utf-8"?>
<supportingPropertyBags xmlns="http://schemas.microsoft.com/office/spreadsheetml/2017/richdata2">
  <spbArrays count="2">
    <a count="64">
      <v t="s">%EntityServiceId</v>
      <v t="s">%IsRefreshable</v>
      <v t="s">_CanonicalPropertyNames</v>
      <v t="s">%EntityCulture</v>
      <v t="s">%EntityId</v>
      <v t="s">_Icon</v>
      <v t="s">_Provider</v>
      <v t="s">_Attribution</v>
      <v t="s">_Display</v>
      <v t="s">Nom</v>
      <v t="s">_Format</v>
      <v t="s">Capitale/ville principale</v>
      <v t="s">Dirigeant(s)</v>
      <v t="s">_SubLabel</v>
      <v t="s">Population</v>
      <v t="s">Superficie</v>
      <v t="s">Abréviation</v>
      <v t="s">PIB</v>
      <v t="s">Code devise</v>
      <v t="s">Plus grande ville</v>
      <v t="s">Hymne national</v>
      <v t="s">Langue officielle</v>
      <v t="s">Nom officiel</v>
      <v t="s">Subdivisions</v>
      <v t="s">Espérance de vie</v>
      <v t="s">Taux de natalité</v>
      <v t="s">Taux de fécondité</v>
      <v t="s">Mortalité infantile</v>
      <v t="s">Taux de mortalité maternelle</v>
      <v t="s">Population urbaine</v>
      <v t="s">Terre agricole (%)</v>
      <v t="s">Surface boisée (%)</v>
      <v t="s">`Émissions de dioxyde de carbone</v>
      <v t="s">Consommation d'énergie fossile</v>
      <v t="s">Prix de l'essence</v>
      <v t="s">Consommation électrique</v>
      <v t="s">IPC</v>
      <v t="s">Modification IPC (%)</v>
      <v t="s">Population : part de revenu la plus élevée 10%</v>
      <v t="s">Population : part de revenu la plus élevée 20%</v>
      <v t="s">Population : deuxième part de revenu 20%</v>
      <v t="s">Population : troisième part du revenu 20%</v>
      <v t="s">Population : quatrième part du revenu 20%</v>
      <v t="s">Population : part du revenu la plus faible 20%</v>
      <v t="s">Population : part du revenu la plus faible 10%</v>
      <v t="s">Population : participation au marché du travail (%)</v>
      <v t="s">Salaire minimum</v>
      <v t="s">Recettes fiscales (%)</v>
      <v t="s">Taux d'imposition total</v>
      <v t="s">Taux de chômage</v>
      <v t="s">Capitalisation boursière des sociétés cotées</v>
      <v t="s">Taux brut de scolarisation primaire (%)</v>
      <v t="s">Taux brut de scolarisation dans l'enseignement supérieur (%)</v>
      <v t="s">Dépenses de santé remboursables (%)</v>
      <v t="s">Médecins pour mille</v>
      <v t="s">Taille des forces armées</v>
      <v t="s">Indicatif d'appel</v>
      <v t="s">_Flags</v>
      <v t="s">VDPID/VSID</v>
      <v t="s">UniqueName</v>
      <v t="s">_DisplayString</v>
      <v t="s">LearnMoreOnLink</v>
      <v t="s">Image</v>
      <v t="s">Description</v>
    </a>
    <a count="27">
      <v t="s">%EntityServiceId</v>
      <v t="s">%IsRefreshable</v>
      <v t="s">_CanonicalPropertyNames</v>
      <v t="s">%EntityCulture</v>
      <v t="s">%EntityId</v>
      <v t="s">_Icon</v>
      <v t="s">_Provider</v>
      <v t="s">_Attribution</v>
      <v t="s">_Display</v>
      <v t="s">Nom</v>
      <v t="s">_Format</v>
      <v t="s">Division administrative 1 (État/province/autre)</v>
      <v t="s">Pays/région</v>
      <v t="s">Dirigeant(s)</v>
      <v t="s">_SubLabel</v>
      <v t="s">Population</v>
      <v t="s">Superficie</v>
      <v t="s">Latitude</v>
      <v t="s">Longitude</v>
      <v t="s">Fuseau(x) horaire(s)</v>
      <v t="s">_Flags</v>
      <v t="s">VDPID/VSID</v>
      <v t="s">UniqueName</v>
      <v t="s">_DisplayString</v>
      <v t="s">LearnMoreOnLink</v>
      <v t="s">Image</v>
      <v t="s">Description</v>
    </a>
  </spbArrays>
  <spbData count="40">
    <spb s="0">
      <v xml:space="preserve">data.worldbank.org	</v>
      <v xml:space="preserve">	</v>
      <v xml:space="preserve">http://data.worldbank.org/indicator/FP.CPI.TOTL	</v>
      <v xml:space="preserve">	</v>
    </spb>
    <spb s="0">
      <v xml:space="preserve">Wikipedia	</v>
      <v xml:space="preserve">CC BY-SA 3.0	</v>
      <v xml:space="preserve">https://fr.wikipedia.org/wiki/Ghana	</v>
      <v xml:space="preserve">https://creativecommons.org/licenses/by-sa/3.0	</v>
    </spb>
    <spb s="0">
      <v xml:space="preserve">Wikipedia	Cia	travel.state.gov	</v>
      <v xml:space="preserve">CC-BY-SA			</v>
      <v xml:space="preserve">http://en.wikipedia.org/wiki/Ghana	https://www.cia.gov/library/publications/the-world-factbook/geos/gh.html?Transportation	https://travel.state.gov/content/travel/en/international-travel/International-Travel-Country-Information-Pages/Ghana.html	</v>
      <v xml:space="preserve">http://creativecommons.org/licenses/by-sa/3.0/			</v>
    </spb>
    <spb s="0">
      <v xml:space="preserve">Wikipedia	</v>
      <v xml:space="preserve">CC-BY-SA	</v>
      <v xml:space="preserve">http://en.wikipedia.org/wiki/Ghana	</v>
      <v xml:space="preserve">http://creativecommons.org/licenses/by-sa/3.0/	</v>
    </spb>
    <spb s="0">
      <v xml:space="preserve">Cia	</v>
      <v xml:space="preserve">	</v>
      <v xml:space="preserve">https://www.cia.gov/library/publications/the-world-factbook/geos/gh.html?Transportation	</v>
      <v xml:space="preserve">	</v>
    </spb>
    <spb s="0">
      <v xml:space="preserve">data.worldbank.org	</v>
      <v xml:space="preserve">	</v>
      <v xml:space="preserve">http://data.worldbank.org/indicator/SP.DYN.LE00.IN	</v>
      <v xml:space="preserve">	</v>
    </spb>
    <spb s="0">
      <v xml:space="preserve">data.worldbank.org	</v>
      <v xml:space="preserve">	</v>
      <v xml:space="preserve">http://data.worldbank.org/indicator/SP.DYN.CBRT.IN	</v>
      <v xml:space="preserve">	</v>
    </spb>
    <spb s="0">
      <v xml:space="preserve">data.worldbank.org	</v>
      <v xml:space="preserve">	</v>
      <v xml:space="preserve">http://data.worldbank.org/indicator/SP.DYN.TFRT.IN	</v>
      <v xml:space="preserve">	</v>
    </spb>
    <spb s="0">
      <v xml:space="preserve">data.worldbank.org	</v>
      <v xml:space="preserve">	</v>
      <v xml:space="preserve">http://data.worldbank.org/indicator/SP.URB.TOTL	</v>
      <v xml:space="preserve">	</v>
    </spb>
    <spb s="0">
      <v xml:space="preserve">data.worldbank.org	</v>
      <v xml:space="preserve">	</v>
      <v xml:space="preserve">http://data.worldbank.org/indicator/SP.DYN.IMRT.IN	</v>
      <v xml:space="preserve">	</v>
    </spb>
    <spb s="0">
      <v xml:space="preserve">data.worldbank.org	</v>
      <v xml:space="preserve">	</v>
      <v xml:space="preserve">http://data.worldbank.org/indicator/SH.MED.PHYS.ZS	</v>
      <v xml:space="preserve">	</v>
    </spb>
    <spb s="0">
      <v xml:space="preserve">data.worldbank.org	</v>
      <v xml:space="preserve">	</v>
      <v xml:space="preserve">http://data.worldbank.org/indicator/EG.USE.ELEC.KH.PC	</v>
      <v xml:space="preserve">	</v>
    </spb>
    <spb s="0">
      <v xml:space="preserve">data.worldbank.org	</v>
      <v xml:space="preserve">	</v>
      <v xml:space="preserve">http://data.worldbank.org/indicator/MS.MIL.TOTL.P1	</v>
      <v xml:space="preserve">	</v>
    </spb>
    <spb s="0">
      <v xml:space="preserve">data.worldbank.org	</v>
      <v xml:space="preserve">	</v>
      <v xml:space="preserve">http://data.worldbank.org/indicator/SH.STA.MMRT	</v>
      <v xml:space="preserve">	</v>
    </spb>
    <spb s="0">
      <v xml:space="preserve">data.worldbank.org	</v>
      <v xml:space="preserve">	</v>
      <v xml:space="preserve">http://data.worldbank.org/indicator/EN.ATM.CO2E.KT	</v>
      <v xml:space="preserve">	</v>
    </spb>
    <spb s="0">
      <v xml:space="preserve">data.worldbank.org	</v>
      <v xml:space="preserve">	</v>
      <v xml:space="preserve">http://data.worldbank.org/indicator/SL.TLF.CACT.ZS	</v>
      <v xml:space="preserve">	</v>
    </spb>
    <spb s="1">
      <v>0</v>
      <v>1</v>
      <v>2</v>
      <v>1</v>
      <v>1</v>
      <v>1</v>
      <v>3</v>
      <v>1</v>
      <v>1</v>
      <v>1</v>
      <v>1</v>
      <v>3</v>
      <v>4</v>
      <v>5</v>
      <v>6</v>
      <v>1</v>
      <v>1</v>
      <v>2</v>
      <v>7</v>
      <v>8</v>
      <v>4</v>
      <v>4</v>
      <v>9</v>
      <v>10</v>
      <v>4</v>
      <v>4</v>
      <v>11</v>
      <v>4</v>
      <v>12</v>
      <v>1</v>
      <v>13</v>
      <v>4</v>
      <v>14</v>
      <v>4</v>
      <v>4</v>
      <v>4</v>
      <v>4</v>
      <v>4</v>
      <v>2</v>
      <v>4</v>
      <v>4</v>
      <v>4</v>
      <v>4</v>
      <v>15</v>
      <v>4</v>
    </spb>
    <spb s="2">
      <v>CPI</v>
      <v>Name</v>
      <v>GDP</v>
      <v>Image</v>
      <v>Population</v>
      <v>Area</v>
      <v>UniqueName</v>
      <v>VDPID/VSID</v>
      <v>Abbreviation</v>
      <v>Currency code</v>
      <v>Description</v>
      <v>Official name</v>
      <v>National anthem</v>
      <v>LearnMoreOnLink</v>
      <v>Minimum wage</v>
      <v>Unemployment rate</v>
      <v>Life expectancy</v>
      <v>Birth rate</v>
      <v>Calling code</v>
      <v>Largest city</v>
      <v>Gasoline price</v>
      <v>Fertility rate</v>
      <v>Urban population</v>
      <v>Forested area (%)</v>
      <v>Agricultural land (%)</v>
      <v>Infant mortality</v>
      <v>Physicians per thousand</v>
      <v>CPI Change (%)</v>
      <v>Tax revenue (%)</v>
      <v>Electric power consumption</v>
      <v>Total tax rate</v>
      <v>Armed forces size</v>
      <v>Capital/Major City</v>
      <v>Maternal mortality ratio</v>
      <v>Fossil fuel energy consumption</v>
      <v>Carbon dioxide emissions</v>
      <v>Out of pocket health expenditure (%)</v>
      <v>Gross primary education enrollment (%)</v>
      <v>Population: Income share second 20%</v>
      <v>Population: Income share fourth 20%</v>
      <v>Population: Income share third 20%</v>
      <v>Market cap of listed companies</v>
      <v>Population: Income share highest 10%</v>
      <v>Population: Income share highest 20%</v>
      <v>Population: Income share lowest 10%</v>
      <v>Population: Income share lowest 20%</v>
      <v>Population: Labor force participation (%)</v>
      <v>Gross tertiary education enrollment (%)</v>
    </spb>
    <spb s="3">
      <v>0</v>
      <v>Name</v>
      <v>LearnMoreOnLink</v>
    </spb>
    <spb s="4">
      <v>0</v>
      <v>0</v>
      <v>0</v>
    </spb>
    <spb s="5">
      <v>19</v>
      <v>19</v>
      <v>19</v>
    </spb>
    <spb s="6">
      <v>1</v>
      <v>2</v>
    </spb>
    <spb s="7">
      <v>https://www.bing.com</v>
      <v>https://www.bing.com/th?id=Ga%5Cbing_yt.png&amp;w=100&amp;h=40&amp;c=0&amp;pid=0.1</v>
      <v>Avec Bing</v>
    </spb>
    <spb s="8">
      <v>2019</v>
      <v>2019</v>
      <v>2022</v>
      <v>km carré</v>
      <v>2019</v>
      <v>années (2018)</v>
      <v>pour mille (2018)</v>
      <v>par litre (2016)</v>
      <v>2018</v>
      <v>2019</v>
      <v>2016</v>
      <v>2016</v>
      <v>pour mille (2018)</v>
      <v>2017</v>
      <v>2019</v>
      <v>2018</v>
      <v>kWh (2014)</v>
      <v>2019</v>
      <v>2017</v>
      <v>décès pour 100 000 (2017)</v>
      <v>2014</v>
      <v>kilotonnes par an (2016)</v>
      <v>2015</v>
      <v>2019</v>
      <v>2016</v>
      <v>2016</v>
      <v>2016</v>
      <v>2011</v>
      <v>2016</v>
      <v>2016</v>
      <v>2016</v>
      <v>2016</v>
      <v>2019</v>
      <v>2018</v>
    </spb>
    <spb s="9">
      <v>3</v>
    </spb>
    <spb s="9">
      <v>4</v>
    </spb>
    <spb s="9">
      <v>5</v>
    </spb>
    <spb s="9">
      <v>6</v>
    </spb>
    <spb s="9">
      <v>7</v>
    </spb>
    <spb s="9">
      <v>8</v>
    </spb>
    <spb s="9">
      <v>9</v>
    </spb>
    <spb s="9">
      <v>10</v>
    </spb>
    <spb s="9">
      <v>11</v>
    </spb>
    <spb s="0">
      <v xml:space="preserve">Wikipedia	</v>
      <v xml:space="preserve">CC BY-SA 3.0	</v>
      <v xml:space="preserve">https://fr.wikipedia.org/wiki/Accra	</v>
      <v xml:space="preserve">https://creativecommons.org/licenses/by-sa/3.0	</v>
    </spb>
    <spb s="0">
      <v xml:space="preserve">Wikipedia	</v>
      <v xml:space="preserve">CC-BY-SA	</v>
      <v xml:space="preserve">http://en.wikipedia.org/wiki/Accra	</v>
      <v xml:space="preserve">http://creativecommons.org/licenses/by-sa/3.0/	</v>
    </spb>
    <spb s="10">
      <v>33</v>
      <v>33</v>
      <v>33</v>
      <v>33</v>
      <v>34</v>
      <v>33</v>
      <v>33</v>
      <v>33</v>
      <v>33</v>
    </spb>
    <spb s="11">
      <v>Name</v>
      <v>Image</v>
      <v>Latitude</v>
      <v>Longitude</v>
      <v>Population</v>
      <v>Area</v>
      <v>UniqueName</v>
      <v>VDPID/VSID</v>
      <v>Description</v>
      <v>Country/region</v>
      <v>LearnMoreOnLink</v>
      <v>Admin Division 1 (State/province/other)</v>
    </spb>
    <spb s="3">
      <v>1</v>
      <v>Name</v>
      <v>LearnMoreOnLink</v>
    </spb>
    <spb s="12">
      <v>2017</v>
      <v>km carré</v>
    </spb>
    <spb s="9">
      <v>12</v>
    </spb>
  </spbData>
</supportingPropertyBags>
</file>

<file path=xl/richData/rdsupportingpropertybagstructure.xml><?xml version="1.0" encoding="utf-8"?>
<spbStructures xmlns="http://schemas.microsoft.com/office/spreadsheetml/2017/richdata2" count="13">
  <s>
    <k n="SourceText" t="s"/>
    <k n="LicenseText" t="s"/>
    <k n="SourceAddress" t="s"/>
    <k n="LicenseAddress" t="s"/>
  </s>
  <s>
    <k n="IPC" t="spb"/>
    <k n="Nom" t="spb"/>
    <k n="PIB" t="spb"/>
    <k n="Population" t="spb"/>
    <k n="Superficie" t="spb"/>
    <k n="UniqueName" t="spb"/>
    <k n="Abréviation" t="spb"/>
    <k n="Code devise" t="spb"/>
    <k n="Description" t="spb"/>
    <k n="Nom officiel" t="spb"/>
    <k n="Hymne national" t="spb"/>
    <k n="Salaire minimum" t="spb"/>
    <k n="Taux de chômage" t="spb"/>
    <k n="Espérance de vie" t="spb"/>
    <k n="Taux de natalité" t="spb"/>
    <k n="Indicatif d'appel" t="spb"/>
    <k n="Plus grande ville" t="spb"/>
    <k n="Prix de l'essence" t="spb"/>
    <k n="Taux de fécondité" t="spb"/>
    <k n="Population urbaine" t="spb"/>
    <k n="Surface boisée (%)" t="spb"/>
    <k n="Terre agricole (%)" t="spb"/>
    <k n="Mortalité infantile" t="spb"/>
    <k n="Médecins pour mille" t="spb"/>
    <k n="Modification IPC (%)" t="spb"/>
    <k n="Recettes fiscales (%)" t="spb"/>
    <k n="Consommation électrique" t="spb"/>
    <k n="Taux d'imposition total" t="spb"/>
    <k n="Taille des forces armées" t="spb"/>
    <k n="Capitale/ville principale" t="spb"/>
    <k n="Taux de mortalité maternelle" t="spb"/>
    <k n="Consommation d'énergie fossile" t="spb"/>
    <k n="`Émissions de dioxyde de carbone" t="spb"/>
    <k n="Dépenses de santé remboursables (%)" t="spb"/>
    <k n="Taux brut de scolarisation primaire (%)" t="spb"/>
    <k n="Population : deuxième part de revenu 20%" t="spb"/>
    <k n="Population : quatrième part du revenu 20%" t="spb"/>
    <k n="Population : troisième part du revenu 20%" t="spb"/>
    <k n="Capitalisation boursière des sociétés cotées" t="spb"/>
    <k n="Population : part de revenu la plus élevée 10%" t="spb"/>
    <k n="Population : part de revenu la plus élevée 20%" t="spb"/>
    <k n="Population : part du revenu la plus faible 10%" t="spb"/>
    <k n="Population : part du revenu la plus faible 20%" t="spb"/>
    <k n="Population : participation au marché du travail (%)" t="spb"/>
    <k n="Taux brut de scolarisation dans l'enseignement supérieur (%)" t="spb"/>
  </s>
  <s>
    <k n="IPC" t="s"/>
    <k n="Nom" t="s"/>
    <k n="PIB" t="s"/>
    <k n="Image" t="s"/>
    <k n="Population" t="s"/>
    <k n="Superficie" t="s"/>
    <k n="UniqueName" t="s"/>
    <k n="VDPID/VSID" t="s"/>
    <k n="Abréviation" t="s"/>
    <k n="Code devise" t="s"/>
    <k n="Description" t="s"/>
    <k n="Nom officiel" t="s"/>
    <k n="Hymne national" t="s"/>
    <k n="LearnMoreOnLink" t="s"/>
    <k n="Salaire minimum" t="s"/>
    <k n="Taux de chômage" t="s"/>
    <k n="Espérance de vie" t="s"/>
    <k n="Taux de natalité" t="s"/>
    <k n="Indicatif d'appel" t="s"/>
    <k n="Plus grande ville" t="s"/>
    <k n="Prix de l'essence" t="s"/>
    <k n="Taux de fécondité" t="s"/>
    <k n="Population urbaine" t="s"/>
    <k n="Surface boisée (%)" t="s"/>
    <k n="Terre agricole (%)" t="s"/>
    <k n="Mortalité infantile" t="s"/>
    <k n="Médecins pour mille" t="s"/>
    <k n="Modification IPC (%)" t="s"/>
    <k n="Recettes fiscales (%)" t="s"/>
    <k n="Consommation électrique" t="s"/>
    <k n="Taux d'imposition total" t="s"/>
    <k n="Taille des forces armées" t="s"/>
    <k n="Capitale/ville principale" t="s"/>
    <k n="Taux de mortalité maternelle" t="s"/>
    <k n="Consommation d'énergie fossile" t="s"/>
    <k n="Émissions de dioxyde de carbone" t="s"/>
    <k n="Dépenses de santé remboursables (%)" t="s"/>
    <k n="Taux brut de scolarisation primaire (%)" t="s"/>
    <k n="Population : deuxième part de revenu 20%" t="s"/>
    <k n="Population : quatrième part du revenu 20%" t="s"/>
    <k n="Population : troisième part du revenu 20%" t="s"/>
    <k n="Capitalisation boursière des sociétés cotées" t="s"/>
    <k n="Population : part de revenu la plus élevée 10%" t="s"/>
    <k n="Population : part de revenu la plus élevée 20%" t="s"/>
    <k n="Population : part du revenu la plus faible 10%" t="s"/>
    <k n="Population : part du revenu la plus faible 20%" t="s"/>
    <k n="Population : participation au marché du travail (%)" t="s"/>
    <k n="Taux brut de scolarisation dans l'enseignement supérieur (%)" t="s"/>
  </s>
  <s>
    <k n="^Order" t="spba"/>
    <k n="TitleProperty" t="s"/>
    <k n="SubTitleProperty" t="s"/>
  </s>
  <s>
    <k n="ShowInCardView" t="b"/>
    <k n="ShowInDotNotation" t="b"/>
    <k n="ShowInAutoComplete" t="b"/>
  </s>
  <s>
    <k n="UniqueName" t="spb"/>
    <k n="VDPID/VSID" t="spb"/>
    <k n="LearnMoreOnLink" t="spb"/>
  </s>
  <s>
    <k n="Nom" t="i"/>
    <k n="Image" t="i"/>
  </s>
  <s>
    <k n="link" t="s"/>
    <k n="logo" t="s"/>
    <k n="name" t="s"/>
  </s>
  <s>
    <k n="IPC" t="s"/>
    <k n="PIB" t="s"/>
    <k n="Population" t="s"/>
    <k n="Superficie" t="s"/>
    <k n="Taux de chômage" t="s"/>
    <k n="Espérance de vie" t="s"/>
    <k n="Taux de natalité" t="s"/>
    <k n="Prix de l'essence" t="s"/>
    <k n="Taux de fécondité" t="s"/>
    <k n="Population urbaine" t="s"/>
    <k n="Surface boisée (%)" t="s"/>
    <k n="Terre agricole (%)" t="s"/>
    <k n="Mortalité infantile" t="s"/>
    <k n="Médecins pour mille" t="s"/>
    <k n="Modification IPC (%)" t="s"/>
    <k n="Recettes fiscales (%)" t="s"/>
    <k n="Consommation électrique" t="s"/>
    <k n="Taux d'imposition total" t="s"/>
    <k n="Taille des forces armées" t="s"/>
    <k n="Taux de mortalité maternelle" t="s"/>
    <k n="Consommation d'énergie fossile" t="s"/>
    <k n="`Émissions de dioxyde de carbone" t="s"/>
    <k n="Dépenses de santé remboursables (%)" t="s"/>
    <k n="Taux brut de scolarisation primaire (%)" t="s"/>
    <k n="Population : deuxième part de revenu 20%" t="s"/>
    <k n="Population : quatrième part du revenu 20%" t="s"/>
    <k n="Population : troisième part du revenu 20%" t="s"/>
    <k n="Capitalisation boursière des sociétés cotées" t="s"/>
    <k n="Population : part de revenu la plus élevée 10%" t="s"/>
    <k n="Population : part de revenu la plus élevée 20%" t="s"/>
    <k n="Population : part du revenu la plus faible 10%" t="s"/>
    <k n="Population : part du revenu la plus faible 20%" t="s"/>
    <k n="Population : participation au marché du travail (%)" t="s"/>
    <k n="Taux brut de scolarisation dans l'enseignement supérieur (%)" t="s"/>
  </s>
  <s>
    <k n="_Self" t="i"/>
  </s>
  <s>
    <k n="Nom" t="spb"/>
    <k n="Latitude" t="spb"/>
    <k n="Longitude" t="spb"/>
    <k n="Population" t="spb"/>
    <k n="Superficie" t="spb"/>
    <k n="UniqueName" t="spb"/>
    <k n="Description" t="spb"/>
    <k n="Pays/région" t="spb"/>
    <k n="Division administrative 1 (État/province/autre)" t="spb"/>
  </s>
  <s>
    <k n="Nom" t="s"/>
    <k n="Image" t="s"/>
    <k n="Latitude" t="s"/>
    <k n="Longitude" t="s"/>
    <k n="Population" t="s"/>
    <k n="Superficie" t="s"/>
    <k n="UniqueName" t="s"/>
    <k n="VDPID/VSID" t="s"/>
    <k n="Description" t="s"/>
    <k n="Pays/région" t="s"/>
    <k n="LearnMoreOnLink" t="s"/>
    <k n="Division administrative 1 (État/province/autre)" t="s"/>
  </s>
  <s>
    <k n="Population" t="s"/>
    <k n="Superficie" t="s"/>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6">
    <x:dxf>
      <x:numFmt numFmtId="3" formatCode="#,##0"/>
    </x:dxf>
    <x:dxf>
      <x:numFmt numFmtId="1" formatCode="0"/>
    </x:dxf>
    <x:dxf>
      <x:numFmt numFmtId="4" formatCode="#,##0.00"/>
    </x:dxf>
    <x:dxf>
      <x:numFmt numFmtId="2" formatCode="0.00"/>
    </x:dxf>
    <x:dxf>
      <x:numFmt numFmtId="14" formatCode="0.00%"/>
    </x:dxf>
    <x:dxf>
      <x:numFmt numFmtId="0" formatCode="General"/>
    </x:dxf>
  </dxfs>
  <richProperties>
    <rPr n="IsTitleField" t="b"/>
    <rPr n="IsHeroField" t="b"/>
    <rPr n="NumberFormat" t="s"/>
  </richProperties>
  <richStyles>
    <rSty>
      <rpv i="0">1</rpv>
    </rSty>
    <rSty>
      <rpv i="1">1</rpv>
    </rSty>
    <rSty dxfid="5">
      <rpv i="2">_([$$-en-US]* #,##0_);_([$$-en-US]* (#,##0);_([$$-en-US]* "-"_);_(@_)</rpv>
    </rSty>
    <rSty dxfid="5">
      <rpv i="2">0.0</rpv>
    </rSty>
    <rSty dxfid="0">
      <rpv i="2">#,##0</rpv>
    </rSty>
    <rSty dxfid="4">
      <rpv i="2">0.0%</rpv>
    </rSty>
    <rSty dxfid="1">
      <rpv i="2">0</rpv>
    </rSty>
    <rSty dxfid="2">
      <rpv i="2">#,##0.00</rpv>
    </rSty>
    <rSty dxfid="3">
      <rpv i="2">0.00</rpv>
    </rSty>
    <rSty dxfid="5">
      <rpv i="2">_([$$-en-US]* #,##0.00_);_([$$-en-US]* (#,##0.00);_([$$-en-US]* "-"??_);_(@_)</rpv>
    </rSty>
    <rSty dxfid="4"/>
    <rSty dxfid="5">
      <rpv i="2">0.0000</rpv>
    </rSty>
  </richStyles>
</richStyleSheet>
</file>

<file path=xl/theme/theme1.xml><?xml version="1.0" encoding="utf-8"?>
<a:theme xmlns:a="http://schemas.openxmlformats.org/drawingml/2006/main" name="Thème Office">
  <a:themeElements>
    <a:clrScheme name="GSMA">
      <a:dk1>
        <a:sysClr val="windowText" lastClr="000000"/>
      </a:dk1>
      <a:lt1>
        <a:sysClr val="window" lastClr="FFFFFF"/>
      </a:lt1>
      <a:dk2>
        <a:srgbClr val="44546A"/>
      </a:dk2>
      <a:lt2>
        <a:srgbClr val="E7E6E6"/>
      </a:lt2>
      <a:accent1>
        <a:srgbClr val="750A22"/>
      </a:accent1>
      <a:accent2>
        <a:srgbClr val="970725"/>
      </a:accent2>
      <a:accent3>
        <a:srgbClr val="BA0328"/>
      </a:accent3>
      <a:accent4>
        <a:srgbClr val="DC002B"/>
      </a:accent4>
      <a:accent5>
        <a:srgbClr val="878787"/>
      </a:accent5>
      <a:accent6>
        <a:srgbClr val="C3C8C8"/>
      </a:accent6>
      <a:hlink>
        <a:srgbClr val="F0F0F0"/>
      </a:hlink>
      <a:folHlink>
        <a:srgbClr val="000000"/>
      </a:folHlink>
    </a:clrScheme>
    <a:fontScheme name="GSMA">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B8E85-CA36-234F-87C3-E5AC2654C126}">
  <sheetPr>
    <tabColor theme="0" tint="-0.14999847407452621"/>
  </sheetPr>
  <dimension ref="B3:L29"/>
  <sheetViews>
    <sheetView showGridLines="0" workbookViewId="0"/>
  </sheetViews>
  <sheetFormatPr defaultColWidth="10.88671875" defaultRowHeight="12.75"/>
  <cols>
    <col min="1" max="1" width="10.88671875" style="2"/>
    <col min="2" max="2" width="5.44140625" style="8" customWidth="1"/>
    <col min="3" max="3" width="24.21875" style="2" customWidth="1"/>
    <col min="4" max="4" width="10.88671875" style="2" customWidth="1"/>
    <col min="5" max="5" width="5.109375" style="8" customWidth="1"/>
    <col min="6" max="6" width="17.21875" style="2" customWidth="1"/>
    <col min="7" max="7" width="10.88671875" style="2"/>
    <col min="8" max="8" width="7.109375" style="8" customWidth="1"/>
    <col min="9" max="9" width="19.6640625" style="2" customWidth="1"/>
    <col min="10" max="10" width="10.88671875" style="2"/>
    <col min="11" max="11" width="4.44140625" style="8" customWidth="1"/>
    <col min="12" max="16384" width="10.88671875" style="2"/>
  </cols>
  <sheetData>
    <row r="3" spans="2:12">
      <c r="B3" s="8" t="s">
        <v>0</v>
      </c>
      <c r="C3" s="1" t="s">
        <v>1</v>
      </c>
      <c r="D3" s="1"/>
      <c r="E3" s="8" t="s">
        <v>0</v>
      </c>
      <c r="F3" s="1" t="s">
        <v>2</v>
      </c>
      <c r="H3" s="8" t="s">
        <v>0</v>
      </c>
      <c r="I3" s="1" t="s">
        <v>3</v>
      </c>
      <c r="L3" s="1"/>
    </row>
    <row r="5" spans="2:12">
      <c r="B5" s="9" t="s">
        <v>4</v>
      </c>
      <c r="C5" s="24" t="s">
        <v>5</v>
      </c>
      <c r="D5" s="17"/>
      <c r="E5" s="9" t="s">
        <v>6</v>
      </c>
      <c r="F5" s="4" t="s">
        <v>7</v>
      </c>
      <c r="G5" s="16"/>
      <c r="H5" s="9" t="s">
        <v>8</v>
      </c>
      <c r="I5" s="3" t="s">
        <v>9</v>
      </c>
    </row>
    <row r="6" spans="2:12">
      <c r="B6" s="9" t="s">
        <v>10</v>
      </c>
      <c r="C6" s="24" t="s">
        <v>11</v>
      </c>
      <c r="D6" s="17"/>
      <c r="E6" s="9" t="s">
        <v>12</v>
      </c>
      <c r="F6" s="4" t="s">
        <v>13</v>
      </c>
      <c r="G6" s="16"/>
      <c r="H6" s="9" t="s">
        <v>14</v>
      </c>
      <c r="I6" s="3" t="s">
        <v>15</v>
      </c>
    </row>
    <row r="7" spans="2:12">
      <c r="B7" s="9" t="s">
        <v>16</v>
      </c>
      <c r="C7" s="24" t="s">
        <v>17</v>
      </c>
      <c r="D7" s="17"/>
      <c r="E7" s="9" t="s">
        <v>18</v>
      </c>
      <c r="F7" s="4" t="s">
        <v>18</v>
      </c>
      <c r="G7" s="16"/>
      <c r="H7" s="9" t="s">
        <v>19</v>
      </c>
      <c r="I7" s="3" t="s">
        <v>20</v>
      </c>
    </row>
    <row r="8" spans="2:12">
      <c r="B8" s="9" t="s">
        <v>21</v>
      </c>
      <c r="C8" s="24" t="s">
        <v>22</v>
      </c>
      <c r="E8" s="9" t="s">
        <v>23</v>
      </c>
      <c r="F8" s="4" t="s">
        <v>24</v>
      </c>
      <c r="H8" s="9" t="s">
        <v>25</v>
      </c>
      <c r="I8" s="3" t="s">
        <v>26</v>
      </c>
    </row>
    <row r="9" spans="2:12">
      <c r="B9" s="9" t="s">
        <v>27</v>
      </c>
      <c r="C9" s="24" t="s">
        <v>28</v>
      </c>
      <c r="E9" s="9" t="s">
        <v>29</v>
      </c>
      <c r="F9" s="4" t="s">
        <v>30</v>
      </c>
      <c r="H9" s="9" t="s">
        <v>31</v>
      </c>
      <c r="I9" s="3" t="s">
        <v>32</v>
      </c>
    </row>
    <row r="10" spans="2:12">
      <c r="B10" s="9" t="s">
        <v>33</v>
      </c>
      <c r="C10" s="24" t="s">
        <v>34</v>
      </c>
      <c r="E10" s="9" t="s">
        <v>35</v>
      </c>
      <c r="F10" s="4" t="s">
        <v>36</v>
      </c>
    </row>
    <row r="11" spans="2:12">
      <c r="B11" s="9" t="s">
        <v>37</v>
      </c>
      <c r="C11" s="24" t="s">
        <v>38</v>
      </c>
    </row>
    <row r="12" spans="2:12">
      <c r="B12" s="9" t="s">
        <v>39</v>
      </c>
      <c r="C12" s="24" t="s">
        <v>40</v>
      </c>
    </row>
    <row r="13" spans="2:12">
      <c r="B13" s="9" t="s">
        <v>41</v>
      </c>
      <c r="C13" s="24" t="s">
        <v>42</v>
      </c>
    </row>
    <row r="14" spans="2:12">
      <c r="B14" s="9" t="s">
        <v>43</v>
      </c>
      <c r="C14" s="24" t="s">
        <v>44</v>
      </c>
    </row>
    <row r="15" spans="2:12">
      <c r="B15" s="9" t="s">
        <v>45</v>
      </c>
      <c r="C15" s="24" t="s">
        <v>46</v>
      </c>
    </row>
    <row r="16" spans="2:12">
      <c r="B16" s="9" t="s">
        <v>47</v>
      </c>
      <c r="C16" s="24" t="s">
        <v>48</v>
      </c>
    </row>
    <row r="17" spans="2:12">
      <c r="B17" s="22" t="s">
        <v>49</v>
      </c>
      <c r="C17" s="25" t="s">
        <v>50</v>
      </c>
    </row>
    <row r="18" spans="2:12">
      <c r="B18" s="22" t="s">
        <v>51</v>
      </c>
      <c r="C18" s="25" t="s">
        <v>52</v>
      </c>
    </row>
    <row r="19" spans="2:12">
      <c r="B19" s="22" t="s">
        <v>53</v>
      </c>
      <c r="C19" s="25" t="s">
        <v>54</v>
      </c>
    </row>
    <row r="22" spans="2:12">
      <c r="B22" s="8" t="s">
        <v>0</v>
      </c>
      <c r="C22" s="1" t="s">
        <v>55</v>
      </c>
      <c r="E22" s="8" t="s">
        <v>0</v>
      </c>
      <c r="F22" s="1" t="s">
        <v>56</v>
      </c>
      <c r="H22" s="8" t="s">
        <v>0</v>
      </c>
      <c r="I22" s="1" t="s">
        <v>57</v>
      </c>
      <c r="K22" s="8" t="s">
        <v>0</v>
      </c>
      <c r="L22" s="1" t="s">
        <v>58</v>
      </c>
    </row>
    <row r="24" spans="2:12">
      <c r="B24" s="9" t="s">
        <v>59</v>
      </c>
      <c r="C24" s="3" t="s">
        <v>60</v>
      </c>
      <c r="E24" s="9" t="s">
        <v>61</v>
      </c>
      <c r="F24" s="4" t="s">
        <v>61</v>
      </c>
      <c r="H24" s="9" t="s">
        <v>62</v>
      </c>
      <c r="I24" s="3" t="s">
        <v>63</v>
      </c>
      <c r="K24" s="9" t="s">
        <v>64</v>
      </c>
      <c r="L24" s="3" t="s">
        <v>64</v>
      </c>
    </row>
    <row r="25" spans="2:12">
      <c r="B25" s="9" t="s">
        <v>65</v>
      </c>
      <c r="C25" s="3" t="s">
        <v>66</v>
      </c>
      <c r="E25" s="9" t="s">
        <v>64</v>
      </c>
      <c r="F25" s="4" t="s">
        <v>64</v>
      </c>
      <c r="H25" s="9" t="s">
        <v>67</v>
      </c>
      <c r="I25" s="3" t="s">
        <v>68</v>
      </c>
      <c r="K25" s="9" t="s">
        <v>69</v>
      </c>
      <c r="L25" s="3" t="s">
        <v>70</v>
      </c>
    </row>
    <row r="26" spans="2:12">
      <c r="B26" s="9" t="s">
        <v>71</v>
      </c>
      <c r="C26" s="3" t="s">
        <v>72</v>
      </c>
      <c r="E26" s="9" t="s">
        <v>73</v>
      </c>
      <c r="F26" s="4" t="s">
        <v>74</v>
      </c>
      <c r="H26" s="9" t="s">
        <v>75</v>
      </c>
      <c r="I26" s="3" t="s">
        <v>76</v>
      </c>
    </row>
    <row r="27" spans="2:12">
      <c r="B27" s="9" t="s">
        <v>77</v>
      </c>
      <c r="C27" s="3" t="s">
        <v>78</v>
      </c>
      <c r="E27" s="9" t="s">
        <v>79</v>
      </c>
      <c r="F27" s="4" t="s">
        <v>80</v>
      </c>
      <c r="H27" s="9" t="s">
        <v>81</v>
      </c>
      <c r="I27" s="3" t="s">
        <v>82</v>
      </c>
    </row>
    <row r="28" spans="2:12">
      <c r="B28" s="9" t="s">
        <v>83</v>
      </c>
      <c r="C28" s="3" t="s">
        <v>84</v>
      </c>
      <c r="E28" s="9" t="s">
        <v>85</v>
      </c>
      <c r="F28" s="4" t="s">
        <v>86</v>
      </c>
    </row>
    <row r="29" spans="2:12">
      <c r="E29" s="9" t="s">
        <v>87</v>
      </c>
      <c r="F29" s="4" t="s">
        <v>88</v>
      </c>
    </row>
  </sheetData>
  <phoneticPr fontId="8"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402AB-065F-4DE7-821C-B297B988D988}">
  <sheetPr>
    <tabColor theme="7"/>
  </sheetPr>
  <dimension ref="B1:P42"/>
  <sheetViews>
    <sheetView showGridLines="0" zoomScale="70" zoomScaleNormal="70" workbookViewId="0">
      <pane ySplit="3" topLeftCell="A4" activePane="bottomLeft" state="frozen"/>
      <selection pane="bottomLeft"/>
      <selection activeCell="G41" sqref="G41:R41"/>
    </sheetView>
  </sheetViews>
  <sheetFormatPr defaultColWidth="10.6640625" defaultRowHeight="15" outlineLevelRow="1"/>
  <cols>
    <col min="1" max="1" width="3.33203125" style="13" customWidth="1"/>
    <col min="2" max="2" width="59.21875" style="13" customWidth="1"/>
    <col min="3" max="3" width="9.88671875" style="13" customWidth="1"/>
    <col min="4" max="8" width="17.33203125" style="13" customWidth="1"/>
    <col min="9" max="9" width="15.88671875" style="40" customWidth="1"/>
    <col min="10" max="11" width="10.6640625" style="13"/>
    <col min="12" max="12" width="13.6640625" style="13" customWidth="1"/>
    <col min="13" max="14" width="10.6640625" style="13"/>
    <col min="15" max="15" width="11.21875" style="13" customWidth="1"/>
    <col min="16" max="16384" width="10.6640625" style="13"/>
  </cols>
  <sheetData>
    <row r="1" spans="2:9" s="143" customFormat="1" ht="45.95" customHeight="1">
      <c r="C1" s="146" t="s">
        <v>199</v>
      </c>
      <c r="I1" s="145"/>
    </row>
    <row r="3" spans="2:9" s="171" customFormat="1">
      <c r="C3" s="172" t="s">
        <v>221</v>
      </c>
      <c r="D3" s="170">
        <f>'Base assumptions'!D7</f>
        <v>2018</v>
      </c>
      <c r="E3" s="170">
        <f>D3+1</f>
        <v>2019</v>
      </c>
      <c r="F3" s="170">
        <f t="shared" ref="F3:H3" si="0">E3+1</f>
        <v>2020</v>
      </c>
      <c r="G3" s="170">
        <f t="shared" si="0"/>
        <v>2021</v>
      </c>
      <c r="H3" s="170">
        <f t="shared" si="0"/>
        <v>2022</v>
      </c>
      <c r="I3" s="173"/>
    </row>
    <row r="4" spans="2:9">
      <c r="D4" s="12"/>
      <c r="E4" s="12"/>
      <c r="F4" s="12"/>
      <c r="G4" s="12"/>
      <c r="H4" s="12"/>
    </row>
    <row r="5" spans="2:9" ht="15.75">
      <c r="B5" s="168" t="s">
        <v>293</v>
      </c>
      <c r="C5" s="169"/>
      <c r="D5" s="169"/>
      <c r="E5" s="169"/>
      <c r="F5" s="169"/>
      <c r="G5" s="169"/>
      <c r="H5" s="169"/>
      <c r="I5" s="41"/>
    </row>
    <row r="6" spans="2:9">
      <c r="B6" s="42"/>
      <c r="C6" s="18"/>
      <c r="D6" s="43"/>
      <c r="E6" s="43"/>
      <c r="F6" s="43"/>
      <c r="G6" s="43"/>
      <c r="H6" s="43"/>
    </row>
    <row r="7" spans="2:9" outlineLevel="1">
      <c r="B7" s="42" t="s">
        <v>258</v>
      </c>
      <c r="C7" s="39" t="s">
        <v>31</v>
      </c>
      <c r="D7" s="164"/>
      <c r="E7" s="108"/>
      <c r="F7" s="108"/>
      <c r="G7" s="108"/>
      <c r="H7" s="108"/>
    </row>
    <row r="8" spans="2:9" outlineLevel="1">
      <c r="B8" s="42" t="s">
        <v>259</v>
      </c>
      <c r="C8" s="39" t="s">
        <v>31</v>
      </c>
      <c r="D8" s="164"/>
      <c r="E8" s="108"/>
      <c r="F8" s="108"/>
      <c r="G8" s="108"/>
      <c r="H8" s="108"/>
    </row>
    <row r="9" spans="2:9" outlineLevel="1">
      <c r="B9" s="42" t="s">
        <v>260</v>
      </c>
      <c r="C9" s="39" t="str">
        <f>C8</f>
        <v>Nbr</v>
      </c>
      <c r="D9" s="164"/>
      <c r="E9" s="108"/>
      <c r="F9" s="108"/>
      <c r="G9" s="108"/>
      <c r="H9" s="108"/>
    </row>
    <row r="10" spans="2:9" outlineLevel="1">
      <c r="B10" s="42" t="s">
        <v>261</v>
      </c>
      <c r="C10" s="39" t="str">
        <f>Intro!E13</f>
        <v>xxxx</v>
      </c>
      <c r="D10" s="164"/>
      <c r="E10" s="107"/>
      <c r="F10" s="107"/>
      <c r="G10" s="107"/>
      <c r="H10" s="107"/>
      <c r="I10" s="45"/>
    </row>
    <row r="11" spans="2:9" outlineLevel="1">
      <c r="B11" s="42" t="s">
        <v>262</v>
      </c>
      <c r="C11" s="39" t="str">
        <f>C10</f>
        <v>xxxx</v>
      </c>
      <c r="D11" s="164"/>
      <c r="E11" s="107"/>
      <c r="F11" s="107"/>
      <c r="G11" s="107"/>
      <c r="H11" s="107"/>
      <c r="I11" s="45"/>
    </row>
    <row r="12" spans="2:9" outlineLevel="1">
      <c r="B12" s="42" t="s">
        <v>263</v>
      </c>
      <c r="C12" s="39" t="s">
        <v>14</v>
      </c>
      <c r="D12" s="174"/>
      <c r="E12" s="174"/>
      <c r="F12" s="174"/>
      <c r="G12" s="174"/>
      <c r="H12" s="174"/>
      <c r="I12" s="45"/>
    </row>
    <row r="13" spans="2:9" outlineLevel="1">
      <c r="B13" s="42" t="s">
        <v>264</v>
      </c>
      <c r="C13" s="39" t="s">
        <v>14</v>
      </c>
      <c r="D13" s="174"/>
      <c r="E13" s="174"/>
      <c r="F13" s="174"/>
      <c r="G13" s="174"/>
      <c r="H13" s="174"/>
    </row>
    <row r="14" spans="2:9" outlineLevel="1">
      <c r="B14" s="42" t="s">
        <v>265</v>
      </c>
      <c r="C14" s="39" t="str">
        <f>C13</f>
        <v>%</v>
      </c>
      <c r="D14" s="174"/>
      <c r="E14" s="174"/>
      <c r="F14" s="174"/>
      <c r="G14" s="174"/>
      <c r="H14" s="174"/>
    </row>
    <row r="15" spans="2:9" outlineLevel="1">
      <c r="B15" s="42" t="s">
        <v>266</v>
      </c>
      <c r="C15" s="39" t="s">
        <v>14</v>
      </c>
      <c r="D15" s="174"/>
      <c r="E15" s="174"/>
      <c r="F15" s="174"/>
      <c r="G15" s="174"/>
      <c r="H15" s="174"/>
    </row>
    <row r="16" spans="2:9" outlineLevel="1">
      <c r="B16" s="42" t="s">
        <v>267</v>
      </c>
      <c r="C16" s="39" t="str">
        <f>C15</f>
        <v>%</v>
      </c>
      <c r="D16" s="174"/>
      <c r="E16" s="174"/>
      <c r="F16" s="174"/>
      <c r="G16" s="174"/>
      <c r="H16" s="174"/>
    </row>
    <row r="17" spans="2:16">
      <c r="B17" s="46"/>
      <c r="D17" s="47"/>
      <c r="E17" s="47"/>
      <c r="F17" s="47"/>
      <c r="G17" s="47"/>
      <c r="H17" s="47"/>
    </row>
    <row r="18" spans="2:16" ht="15.75">
      <c r="B18" s="168" t="s">
        <v>270</v>
      </c>
      <c r="C18" s="169"/>
      <c r="D18" s="169"/>
      <c r="E18" s="169"/>
      <c r="F18" s="169"/>
      <c r="G18" s="169"/>
      <c r="H18" s="169"/>
      <c r="I18" s="48"/>
    </row>
    <row r="20" spans="2:16" outlineLevel="1">
      <c r="B20" s="183" t="s">
        <v>294</v>
      </c>
    </row>
    <row r="21" spans="2:16" outlineLevel="1">
      <c r="B21" s="55" t="s">
        <v>273</v>
      </c>
      <c r="C21" s="39" t="str">
        <f>C16</f>
        <v>%</v>
      </c>
      <c r="D21" s="188"/>
      <c r="E21" s="188"/>
      <c r="F21" s="188"/>
      <c r="G21" s="188"/>
      <c r="H21" s="188"/>
      <c r="I21" s="45"/>
    </row>
    <row r="22" spans="2:16" outlineLevel="1">
      <c r="B22" s="55" t="s">
        <v>274</v>
      </c>
      <c r="C22" s="39" t="str">
        <f>C10</f>
        <v>xxxx</v>
      </c>
      <c r="D22" s="189"/>
      <c r="E22" s="189"/>
      <c r="F22" s="189"/>
      <c r="G22" s="189"/>
      <c r="H22" s="189"/>
      <c r="I22" s="45"/>
    </row>
    <row r="23" spans="2:16">
      <c r="P23" s="49"/>
    </row>
    <row r="24" spans="2:16" ht="15.75">
      <c r="B24" s="168" t="s">
        <v>280</v>
      </c>
      <c r="C24" s="169"/>
      <c r="D24" s="169"/>
      <c r="E24" s="169"/>
      <c r="F24" s="169"/>
      <c r="G24" s="169"/>
      <c r="H24" s="169"/>
    </row>
    <row r="25" spans="2:16">
      <c r="B25" s="20"/>
      <c r="C25" s="20"/>
      <c r="D25" s="50"/>
      <c r="E25" s="50"/>
      <c r="F25" s="50"/>
      <c r="G25" s="50"/>
      <c r="H25" s="50"/>
    </row>
    <row r="26" spans="2:16" s="60" customFormat="1" outlineLevel="1">
      <c r="B26" s="183" t="s">
        <v>300</v>
      </c>
      <c r="C26" s="20"/>
      <c r="D26" s="58"/>
      <c r="E26" s="58"/>
      <c r="F26" s="58"/>
      <c r="G26" s="58"/>
      <c r="H26" s="58"/>
      <c r="I26" s="59"/>
    </row>
    <row r="27" spans="2:16" outlineLevel="1">
      <c r="B27" s="55" t="s">
        <v>282</v>
      </c>
      <c r="C27" s="39" t="str">
        <f>C21</f>
        <v>%</v>
      </c>
      <c r="D27" s="190"/>
      <c r="E27" s="190"/>
      <c r="F27" s="190"/>
      <c r="G27" s="190"/>
      <c r="H27" s="190"/>
    </row>
    <row r="28" spans="2:16" outlineLevel="1">
      <c r="B28" s="55" t="s">
        <v>283</v>
      </c>
      <c r="C28" s="39" t="str">
        <f>C22</f>
        <v>xxxx</v>
      </c>
      <c r="D28" s="189"/>
      <c r="E28" s="189"/>
      <c r="F28" s="189"/>
      <c r="G28" s="189"/>
      <c r="H28" s="189"/>
    </row>
    <row r="29" spans="2:16" outlineLevel="1">
      <c r="B29" s="183" t="s">
        <v>296</v>
      </c>
      <c r="C29" s="20"/>
      <c r="D29" s="51"/>
      <c r="E29" s="51"/>
      <c r="F29" s="51"/>
      <c r="G29" s="51"/>
      <c r="H29" s="51"/>
    </row>
    <row r="30" spans="2:16" outlineLevel="1">
      <c r="B30" s="55" t="s">
        <v>282</v>
      </c>
      <c r="C30" s="39" t="str">
        <f>C27</f>
        <v>%</v>
      </c>
      <c r="D30" s="190"/>
      <c r="E30" s="190"/>
      <c r="F30" s="190"/>
      <c r="G30" s="190"/>
      <c r="H30" s="190"/>
    </row>
    <row r="31" spans="2:16" outlineLevel="1">
      <c r="B31" s="55" t="s">
        <v>283</v>
      </c>
      <c r="C31" s="39" t="str">
        <f>C28</f>
        <v>xxxx</v>
      </c>
      <c r="D31" s="189"/>
      <c r="E31" s="189"/>
      <c r="F31" s="189"/>
      <c r="G31" s="189"/>
      <c r="H31" s="189"/>
    </row>
    <row r="32" spans="2:16" outlineLevel="1">
      <c r="B32" s="183" t="s">
        <v>301</v>
      </c>
      <c r="C32" s="20"/>
      <c r="D32" s="51"/>
      <c r="E32" s="51"/>
      <c r="F32" s="51"/>
      <c r="G32" s="51"/>
      <c r="H32" s="51"/>
    </row>
    <row r="33" spans="2:8" outlineLevel="1">
      <c r="B33" s="61" t="s">
        <v>288</v>
      </c>
      <c r="C33" s="20"/>
    </row>
    <row r="34" spans="2:8" outlineLevel="1">
      <c r="B34" s="56" t="s">
        <v>64</v>
      </c>
      <c r="C34" s="39" t="s">
        <v>14</v>
      </c>
      <c r="D34" s="191">
        <f>100%-D35</f>
        <v>1</v>
      </c>
      <c r="E34" s="191">
        <f t="shared" ref="E34:H34" si="1">100%-E35</f>
        <v>1</v>
      </c>
      <c r="F34" s="191">
        <f t="shared" si="1"/>
        <v>1</v>
      </c>
      <c r="G34" s="191">
        <f t="shared" si="1"/>
        <v>1</v>
      </c>
      <c r="H34" s="191">
        <f t="shared" si="1"/>
        <v>1</v>
      </c>
    </row>
    <row r="35" spans="2:8" outlineLevel="1">
      <c r="B35" s="56" t="s">
        <v>70</v>
      </c>
      <c r="C35" s="39" t="s">
        <v>14</v>
      </c>
      <c r="D35" s="188"/>
      <c r="E35" s="188"/>
      <c r="F35" s="188"/>
      <c r="G35" s="188"/>
      <c r="H35" s="188"/>
    </row>
    <row r="36" spans="2:8" outlineLevel="1">
      <c r="B36" s="61" t="s">
        <v>289</v>
      </c>
      <c r="C36" s="20"/>
    </row>
    <row r="37" spans="2:8" outlineLevel="1">
      <c r="B37" s="56" t="s">
        <v>297</v>
      </c>
      <c r="C37" s="39" t="str">
        <f>C7</f>
        <v>Nbr</v>
      </c>
      <c r="D37" s="164"/>
      <c r="E37" s="164"/>
      <c r="F37" s="164"/>
      <c r="G37" s="164"/>
      <c r="H37" s="164"/>
    </row>
    <row r="38" spans="2:8" outlineLevel="1">
      <c r="B38" s="56" t="s">
        <v>291</v>
      </c>
      <c r="C38" s="39" t="str">
        <f>C10</f>
        <v>xxxx</v>
      </c>
      <c r="D38" s="181"/>
      <c r="E38" s="181"/>
      <c r="F38" s="181"/>
      <c r="G38" s="181"/>
      <c r="H38" s="181"/>
    </row>
    <row r="39" spans="2:8" outlineLevel="1">
      <c r="B39" s="56" t="s">
        <v>292</v>
      </c>
      <c r="C39" s="39" t="str">
        <f>C38</f>
        <v>xxxx</v>
      </c>
      <c r="D39" s="181"/>
      <c r="E39" s="181"/>
      <c r="F39" s="181"/>
      <c r="G39" s="181"/>
      <c r="H39" s="181"/>
    </row>
    <row r="40" spans="2:8">
      <c r="B40" s="64"/>
      <c r="C40" s="20"/>
    </row>
    <row r="41" spans="2:8">
      <c r="B41" s="64"/>
      <c r="C41" s="20"/>
    </row>
    <row r="42" spans="2:8">
      <c r="B42" s="64"/>
      <c r="C42" s="20"/>
    </row>
  </sheetData>
  <pageMargins left="0.7" right="0.7" top="0.75" bottom="0.75" header="0.3" footer="0.3"/>
  <ignoredErrors>
    <ignoredError sqref="C10" formula="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9CC7FBE-2E98-4638-8B43-3A029856D467}">
          <x14:formula1>
            <xm:f>Référentiel!$H$5:$H$9</xm:f>
          </x14:formula1>
          <xm:sqref>C6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5049C-8198-45D5-9283-D2AF38EE9200}">
  <sheetPr>
    <tabColor theme="7"/>
  </sheetPr>
  <dimension ref="B1:P67"/>
  <sheetViews>
    <sheetView showGridLines="0" zoomScale="70" zoomScaleNormal="70" workbookViewId="0">
      <pane ySplit="3" topLeftCell="A4" activePane="bottomLeft" state="frozen"/>
      <selection pane="bottomLeft"/>
      <selection activeCell="G41" sqref="G41:R41"/>
    </sheetView>
  </sheetViews>
  <sheetFormatPr defaultColWidth="10.6640625" defaultRowHeight="15" outlineLevelRow="1"/>
  <cols>
    <col min="1" max="1" width="3.33203125" style="13" customWidth="1"/>
    <col min="2" max="2" width="59.21875" style="13" customWidth="1"/>
    <col min="3" max="3" width="9.88671875" style="13" customWidth="1"/>
    <col min="4" max="8" width="17.33203125" style="13" customWidth="1"/>
    <col min="9" max="9" width="15.88671875" style="40" customWidth="1"/>
    <col min="10" max="11" width="10.6640625" style="13"/>
    <col min="12" max="12" width="13.6640625" style="13" customWidth="1"/>
    <col min="13" max="14" width="10.6640625" style="13"/>
    <col min="15" max="15" width="11.21875" style="13" customWidth="1"/>
    <col min="16" max="16384" width="10.6640625" style="13"/>
  </cols>
  <sheetData>
    <row r="1" spans="2:9" s="143" customFormat="1" ht="45.95" customHeight="1">
      <c r="C1" s="146" t="s">
        <v>195</v>
      </c>
      <c r="I1" s="145"/>
    </row>
    <row r="3" spans="2:9" s="171" customFormat="1">
      <c r="C3" s="172" t="s">
        <v>221</v>
      </c>
      <c r="D3" s="170">
        <f>'Base assumptions'!D7</f>
        <v>2018</v>
      </c>
      <c r="E3" s="170">
        <f>D3+1</f>
        <v>2019</v>
      </c>
      <c r="F3" s="170">
        <f t="shared" ref="F3:H3" si="0">E3+1</f>
        <v>2020</v>
      </c>
      <c r="G3" s="170">
        <f t="shared" si="0"/>
        <v>2021</v>
      </c>
      <c r="H3" s="170">
        <f t="shared" si="0"/>
        <v>2022</v>
      </c>
      <c r="I3" s="173"/>
    </row>
    <row r="4" spans="2:9">
      <c r="D4" s="12"/>
      <c r="E4" s="12"/>
      <c r="F4" s="12"/>
      <c r="G4" s="12"/>
      <c r="H4" s="12"/>
    </row>
    <row r="5" spans="2:9" ht="15.75">
      <c r="B5" s="168" t="s">
        <v>293</v>
      </c>
      <c r="C5" s="169"/>
      <c r="D5" s="169"/>
      <c r="E5" s="169"/>
      <c r="F5" s="169"/>
      <c r="G5" s="169"/>
      <c r="H5" s="169"/>
      <c r="I5" s="41"/>
    </row>
    <row r="6" spans="2:9">
      <c r="B6" s="42"/>
      <c r="C6" s="18"/>
      <c r="D6" s="43"/>
      <c r="E6" s="43"/>
      <c r="F6" s="43"/>
      <c r="G6" s="43"/>
      <c r="H6" s="43"/>
    </row>
    <row r="7" spans="2:9" outlineLevel="1">
      <c r="B7" s="42" t="s">
        <v>302</v>
      </c>
      <c r="C7" s="39" t="s">
        <v>31</v>
      </c>
      <c r="D7" s="164"/>
      <c r="E7" s="106"/>
      <c r="F7" s="106"/>
      <c r="G7" s="106"/>
      <c r="H7" s="106"/>
    </row>
    <row r="8" spans="2:9" outlineLevel="1">
      <c r="B8" s="42" t="s">
        <v>303</v>
      </c>
      <c r="C8" s="39" t="str">
        <f>C7</f>
        <v>Nbr</v>
      </c>
      <c r="D8" s="164"/>
      <c r="E8" s="106"/>
      <c r="F8" s="106"/>
      <c r="G8" s="106"/>
      <c r="H8" s="106"/>
    </row>
    <row r="9" spans="2:9" outlineLevel="1">
      <c r="B9" s="42" t="s">
        <v>304</v>
      </c>
      <c r="C9" s="39" t="s">
        <v>14</v>
      </c>
      <c r="D9" s="174"/>
      <c r="E9" s="174"/>
      <c r="F9" s="174"/>
      <c r="G9" s="174"/>
      <c r="H9" s="174"/>
      <c r="I9" s="45"/>
    </row>
    <row r="10" spans="2:9" outlineLevel="1">
      <c r="B10" s="42" t="s">
        <v>305</v>
      </c>
      <c r="C10" s="39" t="str">
        <f>C9</f>
        <v>%</v>
      </c>
      <c r="D10" s="174"/>
      <c r="E10" s="174"/>
      <c r="F10" s="174"/>
      <c r="G10" s="174"/>
      <c r="H10" s="174"/>
    </row>
    <row r="11" spans="2:9" outlineLevel="1">
      <c r="B11" s="183" t="s">
        <v>306</v>
      </c>
      <c r="C11" s="39"/>
      <c r="D11" s="44"/>
      <c r="E11" s="44"/>
      <c r="F11" s="44"/>
      <c r="G11" s="44"/>
      <c r="H11" s="44"/>
    </row>
    <row r="12" spans="2:9" outlineLevel="1">
      <c r="B12" s="101" t="s">
        <v>259</v>
      </c>
      <c r="C12" s="39" t="str">
        <f>C7</f>
        <v>Nbr</v>
      </c>
      <c r="D12" s="164"/>
      <c r="E12" s="106"/>
      <c r="F12" s="106"/>
      <c r="G12" s="106"/>
      <c r="H12" s="106"/>
    </row>
    <row r="13" spans="2:9" outlineLevel="1">
      <c r="B13" s="101" t="s">
        <v>260</v>
      </c>
      <c r="C13" s="39" t="str">
        <f>C12</f>
        <v>Nbr</v>
      </c>
      <c r="D13" s="164"/>
      <c r="E13" s="106"/>
      <c r="F13" s="106"/>
      <c r="G13" s="106"/>
      <c r="H13" s="106"/>
    </row>
    <row r="14" spans="2:9" outlineLevel="1">
      <c r="B14" s="101" t="s">
        <v>261</v>
      </c>
      <c r="C14" s="39" t="str">
        <f>Intro!E13</f>
        <v>xxxx</v>
      </c>
      <c r="D14" s="164"/>
      <c r="E14" s="106"/>
      <c r="F14" s="106"/>
      <c r="G14" s="106"/>
      <c r="H14" s="106"/>
    </row>
    <row r="15" spans="2:9" outlineLevel="1">
      <c r="B15" s="101" t="s">
        <v>262</v>
      </c>
      <c r="C15" s="39" t="str">
        <f>C14</f>
        <v>xxxx</v>
      </c>
      <c r="D15" s="164"/>
      <c r="E15" s="106"/>
      <c r="F15" s="106"/>
      <c r="G15" s="106"/>
      <c r="H15" s="106"/>
    </row>
    <row r="16" spans="2:9" outlineLevel="1">
      <c r="B16" s="101" t="s">
        <v>264</v>
      </c>
      <c r="C16" s="39" t="s">
        <v>14</v>
      </c>
      <c r="D16" s="174"/>
      <c r="E16" s="174"/>
      <c r="F16" s="174"/>
      <c r="G16" s="174"/>
      <c r="H16" s="174"/>
    </row>
    <row r="17" spans="2:9" outlineLevel="1">
      <c r="B17" s="101" t="s">
        <v>265</v>
      </c>
      <c r="C17" s="39" t="str">
        <f>C16</f>
        <v>%</v>
      </c>
      <c r="D17" s="174"/>
      <c r="E17" s="174"/>
      <c r="F17" s="174"/>
      <c r="G17" s="174"/>
      <c r="H17" s="174"/>
    </row>
    <row r="18" spans="2:9" outlineLevel="1">
      <c r="B18" s="101" t="s">
        <v>266</v>
      </c>
      <c r="C18" s="39" t="str">
        <f>C17</f>
        <v>%</v>
      </c>
      <c r="D18" s="174"/>
      <c r="E18" s="174"/>
      <c r="F18" s="174"/>
      <c r="G18" s="174"/>
      <c r="H18" s="174"/>
    </row>
    <row r="19" spans="2:9" outlineLevel="1">
      <c r="B19" s="101" t="s">
        <v>267</v>
      </c>
      <c r="C19" s="39" t="str">
        <f>C18</f>
        <v>%</v>
      </c>
      <c r="D19" s="174"/>
      <c r="E19" s="174"/>
      <c r="F19" s="174"/>
      <c r="G19" s="174"/>
      <c r="H19" s="174"/>
    </row>
    <row r="20" spans="2:9" outlineLevel="1">
      <c r="B20" s="183" t="s">
        <v>307</v>
      </c>
      <c r="C20" s="39"/>
      <c r="D20" s="44"/>
      <c r="E20" s="44"/>
      <c r="F20" s="44"/>
      <c r="G20" s="44"/>
      <c r="H20" s="44"/>
    </row>
    <row r="21" spans="2:9" outlineLevel="1">
      <c r="B21" s="101" t="s">
        <v>259</v>
      </c>
      <c r="C21" s="39" t="str">
        <f>C12</f>
        <v>Nbr</v>
      </c>
      <c r="D21" s="164"/>
      <c r="E21" s="106"/>
      <c r="F21" s="106"/>
      <c r="G21" s="106"/>
      <c r="H21" s="106"/>
    </row>
    <row r="22" spans="2:9" outlineLevel="1">
      <c r="B22" s="101" t="s">
        <v>260</v>
      </c>
      <c r="C22" s="39" t="str">
        <f>C13</f>
        <v>Nbr</v>
      </c>
      <c r="D22" s="164"/>
      <c r="E22" s="106"/>
      <c r="F22" s="106"/>
      <c r="G22" s="106"/>
      <c r="H22" s="106"/>
    </row>
    <row r="23" spans="2:9" outlineLevel="1">
      <c r="B23" s="101" t="s">
        <v>261</v>
      </c>
      <c r="C23" s="39" t="str">
        <f>C14</f>
        <v>xxxx</v>
      </c>
      <c r="D23" s="164"/>
      <c r="E23" s="106"/>
      <c r="F23" s="106"/>
      <c r="G23" s="106"/>
      <c r="H23" s="106"/>
    </row>
    <row r="24" spans="2:9" outlineLevel="1">
      <c r="B24" s="101" t="s">
        <v>262</v>
      </c>
      <c r="C24" s="39" t="str">
        <f>C15</f>
        <v>xxxx</v>
      </c>
      <c r="D24" s="164"/>
      <c r="E24" s="106"/>
      <c r="F24" s="106"/>
      <c r="G24" s="106"/>
      <c r="H24" s="106"/>
    </row>
    <row r="25" spans="2:9" outlineLevel="1">
      <c r="B25" s="101" t="s">
        <v>264</v>
      </c>
      <c r="C25" s="39" t="str">
        <f t="shared" ref="C25:C28" si="1">C16</f>
        <v>%</v>
      </c>
      <c r="D25" s="174"/>
      <c r="E25" s="174"/>
      <c r="F25" s="174"/>
      <c r="G25" s="174"/>
      <c r="H25" s="174"/>
    </row>
    <row r="26" spans="2:9" outlineLevel="1">
      <c r="B26" s="101" t="s">
        <v>265</v>
      </c>
      <c r="C26" s="39" t="str">
        <f t="shared" si="1"/>
        <v>%</v>
      </c>
      <c r="D26" s="174"/>
      <c r="E26" s="174"/>
      <c r="F26" s="174"/>
      <c r="G26" s="174"/>
      <c r="H26" s="174"/>
    </row>
    <row r="27" spans="2:9" outlineLevel="1">
      <c r="B27" s="101" t="s">
        <v>266</v>
      </c>
      <c r="C27" s="39" t="str">
        <f t="shared" si="1"/>
        <v>%</v>
      </c>
      <c r="D27" s="174"/>
      <c r="E27" s="174"/>
      <c r="F27" s="174"/>
      <c r="G27" s="174"/>
      <c r="H27" s="174"/>
    </row>
    <row r="28" spans="2:9" outlineLevel="1">
      <c r="B28" s="101" t="s">
        <v>267</v>
      </c>
      <c r="C28" s="39" t="str">
        <f t="shared" si="1"/>
        <v>%</v>
      </c>
      <c r="D28" s="174"/>
      <c r="E28" s="174"/>
      <c r="F28" s="174"/>
      <c r="G28" s="174"/>
      <c r="H28" s="174"/>
    </row>
    <row r="29" spans="2:9">
      <c r="B29" s="46"/>
      <c r="D29" s="47"/>
      <c r="E29" s="47"/>
      <c r="F29" s="47"/>
      <c r="G29" s="47"/>
      <c r="H29" s="47"/>
    </row>
    <row r="30" spans="2:9" ht="15.75">
      <c r="B30" s="168" t="s">
        <v>270</v>
      </c>
      <c r="C30" s="169"/>
      <c r="D30" s="169"/>
      <c r="E30" s="169"/>
      <c r="F30" s="169"/>
      <c r="G30" s="169"/>
      <c r="H30" s="169"/>
      <c r="I30" s="48"/>
    </row>
    <row r="32" spans="2:9" outlineLevel="1">
      <c r="B32" s="183" t="str">
        <f>B11</f>
        <v>TRANSACTIONS WHERE YOU ARE THE ACQUIRER</v>
      </c>
    </row>
    <row r="33" spans="2:16" outlineLevel="1">
      <c r="B33" s="57" t="s">
        <v>308</v>
      </c>
    </row>
    <row r="34" spans="2:16" outlineLevel="1">
      <c r="B34" s="56" t="s">
        <v>273</v>
      </c>
      <c r="C34" s="39" t="str">
        <f>C28</f>
        <v>%</v>
      </c>
      <c r="D34" s="174"/>
      <c r="E34" s="174"/>
      <c r="F34" s="174"/>
      <c r="G34" s="174"/>
      <c r="H34" s="174"/>
      <c r="I34" s="45"/>
    </row>
    <row r="35" spans="2:16" outlineLevel="1">
      <c r="B35" s="56" t="s">
        <v>274</v>
      </c>
      <c r="C35" s="39" t="str">
        <f>C24</f>
        <v>xxxx</v>
      </c>
      <c r="D35" s="164"/>
      <c r="E35" s="164"/>
      <c r="F35" s="164"/>
      <c r="G35" s="164"/>
      <c r="H35" s="164"/>
      <c r="I35" s="45"/>
    </row>
    <row r="36" spans="2:16" outlineLevel="1">
      <c r="B36" s="183" t="str">
        <f>B20</f>
        <v>TRANSACTIONS WHERE YOU ARE THE ISSUER</v>
      </c>
      <c r="C36" s="39"/>
      <c r="D36" s="54"/>
      <c r="E36" s="54"/>
      <c r="F36" s="54"/>
      <c r="G36" s="54"/>
      <c r="H36" s="54"/>
      <c r="I36" s="45"/>
    </row>
    <row r="37" spans="2:16" outlineLevel="1">
      <c r="B37" s="57" t="s">
        <v>309</v>
      </c>
      <c r="C37" s="39"/>
      <c r="D37" s="54"/>
      <c r="E37" s="54"/>
      <c r="F37" s="54"/>
      <c r="G37" s="54"/>
      <c r="H37" s="54"/>
      <c r="I37" s="45"/>
    </row>
    <row r="38" spans="2:16" outlineLevel="1">
      <c r="B38" s="56" t="str">
        <f>B34</f>
        <v>Percentage charged on a transaction value</v>
      </c>
      <c r="C38" s="39" t="str">
        <f>C34</f>
        <v>%</v>
      </c>
      <c r="D38" s="174"/>
      <c r="E38" s="174"/>
      <c r="F38" s="174"/>
      <c r="G38" s="174"/>
      <c r="H38" s="174"/>
      <c r="I38" s="45"/>
    </row>
    <row r="39" spans="2:16" outlineLevel="1">
      <c r="B39" s="56" t="str">
        <f>B35</f>
        <v>Fixed amount charged per transaction</v>
      </c>
      <c r="C39" s="39" t="str">
        <f>C35</f>
        <v>xxxx</v>
      </c>
      <c r="D39" s="164"/>
      <c r="E39" s="164"/>
      <c r="F39" s="164"/>
      <c r="G39" s="164"/>
      <c r="H39" s="164"/>
      <c r="I39" s="45"/>
    </row>
    <row r="40" spans="2:16">
      <c r="P40" s="49"/>
    </row>
    <row r="41" spans="2:16" ht="15.75">
      <c r="B41" s="168" t="s">
        <v>280</v>
      </c>
      <c r="C41" s="169"/>
      <c r="D41" s="169"/>
      <c r="E41" s="169"/>
      <c r="F41" s="169"/>
      <c r="G41" s="169"/>
      <c r="H41" s="169"/>
    </row>
    <row r="42" spans="2:16">
      <c r="B42" s="20"/>
      <c r="C42" s="20"/>
      <c r="D42" s="50"/>
      <c r="E42" s="50"/>
      <c r="F42" s="50"/>
      <c r="G42" s="50"/>
      <c r="H42" s="50"/>
    </row>
    <row r="43" spans="2:16" s="60" customFormat="1" outlineLevel="1">
      <c r="B43" s="183" t="str">
        <f>B32</f>
        <v>TRANSACTIONS WHERE YOU ARE THE ACQUIRER</v>
      </c>
      <c r="C43" s="20"/>
      <c r="D43" s="58"/>
      <c r="E43" s="58"/>
      <c r="F43" s="58"/>
      <c r="G43" s="58"/>
      <c r="H43" s="58"/>
      <c r="I43" s="59"/>
    </row>
    <row r="44" spans="2:16" s="63" customFormat="1" ht="15.75" outlineLevel="1">
      <c r="B44" s="61" t="s">
        <v>281</v>
      </c>
      <c r="C44" s="20"/>
      <c r="D44" s="51"/>
      <c r="E44" s="51"/>
      <c r="F44" s="51"/>
      <c r="G44" s="51"/>
      <c r="H44" s="51"/>
      <c r="I44" s="62"/>
    </row>
    <row r="45" spans="2:16" outlineLevel="1">
      <c r="B45" s="56" t="s">
        <v>282</v>
      </c>
      <c r="C45" s="39" t="str">
        <f>C38</f>
        <v>%</v>
      </c>
      <c r="D45" s="174"/>
      <c r="E45" s="174"/>
      <c r="F45" s="174"/>
      <c r="G45" s="174"/>
      <c r="H45" s="174"/>
    </row>
    <row r="46" spans="2:16" outlineLevel="1">
      <c r="B46" s="56" t="s">
        <v>283</v>
      </c>
      <c r="C46" s="39" t="str">
        <f>C39</f>
        <v>xxxx</v>
      </c>
      <c r="D46" s="164"/>
      <c r="E46" s="164"/>
      <c r="F46" s="164"/>
      <c r="G46" s="164"/>
      <c r="H46" s="164"/>
    </row>
    <row r="47" spans="2:16" outlineLevel="1">
      <c r="B47" s="61" t="s">
        <v>284</v>
      </c>
      <c r="C47" s="20"/>
      <c r="D47" s="51"/>
      <c r="E47" s="51"/>
      <c r="F47" s="51"/>
      <c r="G47" s="51"/>
      <c r="H47" s="51"/>
    </row>
    <row r="48" spans="2:16" outlineLevel="1">
      <c r="B48" s="56" t="str">
        <f>B45</f>
        <v>Percentage paid on a transaction value</v>
      </c>
      <c r="C48" s="39" t="str">
        <f>C45</f>
        <v>%</v>
      </c>
      <c r="D48" s="174"/>
      <c r="E48" s="174"/>
      <c r="F48" s="174"/>
      <c r="G48" s="174"/>
      <c r="H48" s="174"/>
    </row>
    <row r="49" spans="2:9" outlineLevel="1">
      <c r="B49" s="56" t="str">
        <f>B46</f>
        <v>Fixed amount paid per transaction</v>
      </c>
      <c r="C49" s="39" t="str">
        <f>C46</f>
        <v>xxxx</v>
      </c>
      <c r="D49" s="164"/>
      <c r="E49" s="164"/>
      <c r="F49" s="164"/>
      <c r="G49" s="164"/>
      <c r="H49" s="164"/>
    </row>
    <row r="50" spans="2:9" outlineLevel="1">
      <c r="B50" s="183" t="str">
        <f>B36</f>
        <v>TRANSACTIONS WHERE YOU ARE THE ISSUER</v>
      </c>
      <c r="C50" s="20"/>
      <c r="D50" s="51"/>
      <c r="E50" s="51"/>
      <c r="F50" s="51"/>
      <c r="G50" s="51"/>
      <c r="H50" s="51"/>
    </row>
    <row r="51" spans="2:9" outlineLevel="1">
      <c r="B51" s="61" t="str">
        <f>B44</f>
        <v>Switching cost paid to the switch operator</v>
      </c>
      <c r="C51" s="20"/>
      <c r="D51" s="51"/>
      <c r="E51" s="51"/>
      <c r="F51" s="51"/>
      <c r="G51" s="51"/>
      <c r="H51" s="51"/>
    </row>
    <row r="52" spans="2:9" outlineLevel="1">
      <c r="B52" s="56" t="str">
        <f>B45</f>
        <v>Percentage paid on a transaction value</v>
      </c>
      <c r="C52" s="39" t="str">
        <f>C48</f>
        <v>%</v>
      </c>
      <c r="D52" s="174"/>
      <c r="E52" s="174"/>
      <c r="F52" s="174"/>
      <c r="G52" s="174"/>
      <c r="H52" s="174"/>
    </row>
    <row r="53" spans="2:9" outlineLevel="1">
      <c r="B53" s="56" t="str">
        <f>B46</f>
        <v>Fixed amount paid per transaction</v>
      </c>
      <c r="C53" s="39" t="str">
        <f>C49</f>
        <v>xxxx</v>
      </c>
      <c r="D53" s="164"/>
      <c r="E53" s="164"/>
      <c r="F53" s="164"/>
      <c r="G53" s="164"/>
      <c r="H53" s="164"/>
    </row>
    <row r="54" spans="2:9" outlineLevel="1">
      <c r="B54" s="61" t="s">
        <v>310</v>
      </c>
      <c r="C54" s="20"/>
      <c r="D54" s="51"/>
      <c r="E54" s="51"/>
      <c r="F54" s="51"/>
      <c r="G54" s="51"/>
      <c r="H54" s="51"/>
    </row>
    <row r="55" spans="2:9" outlineLevel="1">
      <c r="B55" s="56" t="str">
        <f>B52</f>
        <v>Percentage paid on a transaction value</v>
      </c>
      <c r="C55" s="39" t="str">
        <f>C52</f>
        <v>%</v>
      </c>
      <c r="D55" s="174"/>
      <c r="E55" s="174"/>
      <c r="F55" s="174"/>
      <c r="G55" s="174"/>
      <c r="H55" s="174"/>
    </row>
    <row r="56" spans="2:9" outlineLevel="1">
      <c r="B56" s="56" t="str">
        <f>B53</f>
        <v>Fixed amount paid per transaction</v>
      </c>
      <c r="C56" s="39" t="str">
        <f>C53</f>
        <v>xxxx</v>
      </c>
      <c r="D56" s="164"/>
      <c r="E56" s="164"/>
      <c r="F56" s="164"/>
      <c r="G56" s="164"/>
      <c r="H56" s="164"/>
    </row>
    <row r="57" spans="2:9" outlineLevel="1">
      <c r="B57" s="183" t="s">
        <v>301</v>
      </c>
      <c r="C57" s="20"/>
      <c r="D57" s="51"/>
      <c r="E57" s="51"/>
      <c r="F57" s="51"/>
      <c r="G57" s="51"/>
      <c r="H57" s="51"/>
    </row>
    <row r="58" spans="2:9" outlineLevel="1">
      <c r="B58" s="61" t="s">
        <v>288</v>
      </c>
      <c r="C58" s="20"/>
    </row>
    <row r="59" spans="2:9" outlineLevel="1">
      <c r="B59" s="56" t="s">
        <v>64</v>
      </c>
      <c r="C59" s="39" t="s">
        <v>14</v>
      </c>
      <c r="D59" s="182">
        <f>100%-D60</f>
        <v>1</v>
      </c>
      <c r="E59" s="182">
        <f t="shared" ref="E59:H59" si="2">100%-E60</f>
        <v>1</v>
      </c>
      <c r="F59" s="182">
        <f t="shared" si="2"/>
        <v>1</v>
      </c>
      <c r="G59" s="182">
        <f t="shared" si="2"/>
        <v>1</v>
      </c>
      <c r="H59" s="182">
        <f t="shared" si="2"/>
        <v>1</v>
      </c>
    </row>
    <row r="60" spans="2:9" outlineLevel="1">
      <c r="B60" s="56" t="s">
        <v>70</v>
      </c>
      <c r="C60" s="39" t="s">
        <v>14</v>
      </c>
      <c r="D60" s="174"/>
      <c r="E60" s="174"/>
      <c r="F60" s="174"/>
      <c r="G60" s="174"/>
      <c r="H60" s="174"/>
    </row>
    <row r="61" spans="2:9" outlineLevel="1">
      <c r="B61" s="61" t="s">
        <v>289</v>
      </c>
      <c r="C61" s="20"/>
    </row>
    <row r="62" spans="2:9" outlineLevel="1">
      <c r="B62" s="56" t="s">
        <v>297</v>
      </c>
      <c r="C62" s="39" t="str">
        <f>C7</f>
        <v>Nbr</v>
      </c>
      <c r="D62" s="164"/>
      <c r="E62" s="164"/>
      <c r="F62" s="164"/>
      <c r="G62" s="164"/>
      <c r="H62" s="164"/>
      <c r="I62" s="109"/>
    </row>
    <row r="63" spans="2:9" outlineLevel="1">
      <c r="B63" s="56" t="s">
        <v>291</v>
      </c>
      <c r="C63" s="39" t="str">
        <f>C56</f>
        <v>xxxx</v>
      </c>
      <c r="D63" s="164"/>
      <c r="E63" s="164"/>
      <c r="F63" s="164"/>
      <c r="G63" s="164"/>
      <c r="H63" s="164"/>
      <c r="I63" s="109"/>
    </row>
    <row r="64" spans="2:9" outlineLevel="1">
      <c r="B64" s="56" t="s">
        <v>292</v>
      </c>
      <c r="C64" s="39" t="str">
        <f>C63</f>
        <v>xxxx</v>
      </c>
      <c r="D64" s="164"/>
      <c r="E64" s="164"/>
      <c r="F64" s="164"/>
      <c r="G64" s="164"/>
      <c r="H64" s="164"/>
      <c r="I64" s="109"/>
    </row>
    <row r="65" spans="2:3">
      <c r="B65" s="64"/>
      <c r="C65" s="20"/>
    </row>
    <row r="66" spans="2:3">
      <c r="B66" s="64"/>
      <c r="C66" s="20"/>
    </row>
    <row r="67" spans="2:3">
      <c r="B67" s="64"/>
      <c r="C67" s="20"/>
    </row>
  </sheetData>
  <pageMargins left="0.7" right="0.7" top="0.75" bottom="0.75" header="0.3" footer="0.3"/>
  <ignoredErrors>
    <ignoredError sqref="C14" formula="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8955259-82A1-449E-A774-2BA5D10AAEFA}">
          <x14:formula1>
            <xm:f>Référentiel!$H$5:$H$9</xm:f>
          </x14:formula1>
          <xm:sqref>C6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1BB6C-F71F-4237-85EB-A87E15B654EE}">
  <sheetPr>
    <tabColor theme="7"/>
  </sheetPr>
  <dimension ref="B1:P65"/>
  <sheetViews>
    <sheetView showGridLines="0" zoomScale="70" zoomScaleNormal="70" workbookViewId="0">
      <pane ySplit="3" topLeftCell="A4" activePane="bottomLeft" state="frozen"/>
      <selection pane="bottomLeft"/>
      <selection activeCell="G41" sqref="G41:R41"/>
    </sheetView>
  </sheetViews>
  <sheetFormatPr defaultColWidth="10.6640625" defaultRowHeight="15" outlineLevelRow="1"/>
  <cols>
    <col min="1" max="1" width="3.33203125" style="13" customWidth="1"/>
    <col min="2" max="2" width="59.21875" style="13" customWidth="1"/>
    <col min="3" max="3" width="9.88671875" style="13" customWidth="1"/>
    <col min="4" max="8" width="17.33203125" style="13" customWidth="1"/>
    <col min="9" max="9" width="15.88671875" style="40" customWidth="1"/>
    <col min="10" max="11" width="10.6640625" style="13"/>
    <col min="12" max="12" width="13.6640625" style="13" customWidth="1"/>
    <col min="13" max="14" width="10.6640625" style="13"/>
    <col min="15" max="15" width="11.21875" style="13" customWidth="1"/>
    <col min="16" max="16384" width="10.6640625" style="13"/>
  </cols>
  <sheetData>
    <row r="1" spans="2:9" s="143" customFormat="1" ht="45.95" customHeight="1">
      <c r="C1" s="146" t="s">
        <v>193</v>
      </c>
      <c r="I1" s="145"/>
    </row>
    <row r="3" spans="2:9" s="171" customFormat="1">
      <c r="C3" s="172" t="s">
        <v>221</v>
      </c>
      <c r="D3" s="170">
        <f>'Base assumptions'!D7</f>
        <v>2018</v>
      </c>
      <c r="E3" s="170">
        <f>D3+1</f>
        <v>2019</v>
      </c>
      <c r="F3" s="170">
        <f t="shared" ref="F3:H3" si="0">E3+1</f>
        <v>2020</v>
      </c>
      <c r="G3" s="170">
        <f t="shared" si="0"/>
        <v>2021</v>
      </c>
      <c r="H3" s="170">
        <f t="shared" si="0"/>
        <v>2022</v>
      </c>
      <c r="I3" s="173"/>
    </row>
    <row r="4" spans="2:9">
      <c r="D4" s="12"/>
      <c r="E4" s="12"/>
      <c r="F4" s="12"/>
      <c r="G4" s="12"/>
      <c r="H4" s="12"/>
    </row>
    <row r="5" spans="2:9" ht="15.75">
      <c r="B5" s="168" t="s">
        <v>293</v>
      </c>
      <c r="C5" s="169"/>
      <c r="D5" s="169"/>
      <c r="E5" s="169"/>
      <c r="F5" s="169"/>
      <c r="G5" s="169"/>
      <c r="H5" s="169"/>
      <c r="I5" s="41"/>
    </row>
    <row r="6" spans="2:9">
      <c r="B6" s="42"/>
      <c r="C6" s="18"/>
      <c r="D6" s="43"/>
      <c r="E6" s="43"/>
      <c r="F6" s="43"/>
      <c r="G6" s="43"/>
      <c r="H6" s="43"/>
    </row>
    <row r="7" spans="2:9" outlineLevel="1">
      <c r="B7" s="42" t="s">
        <v>298</v>
      </c>
      <c r="C7" s="39" t="s">
        <v>31</v>
      </c>
      <c r="D7" s="164"/>
      <c r="E7" s="106"/>
      <c r="F7" s="106"/>
      <c r="G7" s="106"/>
      <c r="H7" s="106"/>
    </row>
    <row r="8" spans="2:9" outlineLevel="1">
      <c r="B8" s="42" t="s">
        <v>263</v>
      </c>
      <c r="C8" s="39" t="s">
        <v>14</v>
      </c>
      <c r="D8" s="174"/>
      <c r="E8" s="174"/>
      <c r="F8" s="174"/>
      <c r="G8" s="174"/>
      <c r="H8" s="174"/>
      <c r="I8" s="45"/>
    </row>
    <row r="9" spans="2:9" outlineLevel="1">
      <c r="B9" s="183" t="s">
        <v>306</v>
      </c>
      <c r="C9" s="39"/>
      <c r="D9" s="44"/>
      <c r="E9" s="44"/>
      <c r="F9" s="44"/>
      <c r="G9" s="44"/>
      <c r="H9" s="44"/>
    </row>
    <row r="10" spans="2:9" outlineLevel="1">
      <c r="B10" s="101" t="s">
        <v>259</v>
      </c>
      <c r="C10" s="39" t="str">
        <f>C7</f>
        <v>Nbr</v>
      </c>
      <c r="D10" s="164"/>
      <c r="E10" s="106"/>
      <c r="F10" s="106"/>
      <c r="G10" s="106"/>
      <c r="H10" s="106"/>
    </row>
    <row r="11" spans="2:9" outlineLevel="1">
      <c r="B11" s="101" t="s">
        <v>260</v>
      </c>
      <c r="C11" s="39" t="str">
        <f>C10</f>
        <v>Nbr</v>
      </c>
      <c r="D11" s="164"/>
      <c r="E11" s="106"/>
      <c r="F11" s="106"/>
      <c r="G11" s="106"/>
      <c r="H11" s="106"/>
    </row>
    <row r="12" spans="2:9" outlineLevel="1">
      <c r="B12" s="101" t="s">
        <v>261</v>
      </c>
      <c r="C12" s="39" t="str">
        <f>Intro!E13</f>
        <v>xxxx</v>
      </c>
      <c r="D12" s="164"/>
      <c r="E12" s="106"/>
      <c r="F12" s="106"/>
      <c r="G12" s="106"/>
      <c r="H12" s="106"/>
    </row>
    <row r="13" spans="2:9" outlineLevel="1">
      <c r="B13" s="101" t="s">
        <v>262</v>
      </c>
      <c r="C13" s="39" t="str">
        <f>C12</f>
        <v>xxxx</v>
      </c>
      <c r="D13" s="164"/>
      <c r="E13" s="106"/>
      <c r="F13" s="106"/>
      <c r="G13" s="106"/>
      <c r="H13" s="106"/>
    </row>
    <row r="14" spans="2:9" outlineLevel="1">
      <c r="B14" s="101" t="s">
        <v>264</v>
      </c>
      <c r="C14" s="39" t="str">
        <f>C8</f>
        <v>%</v>
      </c>
      <c r="D14" s="174"/>
      <c r="E14" s="174"/>
      <c r="F14" s="174"/>
      <c r="G14" s="174"/>
      <c r="H14" s="174"/>
    </row>
    <row r="15" spans="2:9" outlineLevel="1">
      <c r="B15" s="101" t="s">
        <v>265</v>
      </c>
      <c r="C15" s="39" t="str">
        <f t="shared" ref="C15:C17" si="1">C14</f>
        <v>%</v>
      </c>
      <c r="D15" s="174"/>
      <c r="E15" s="174"/>
      <c r="F15" s="174"/>
      <c r="G15" s="174"/>
      <c r="H15" s="174"/>
    </row>
    <row r="16" spans="2:9" outlineLevel="1">
      <c r="B16" s="101" t="s">
        <v>266</v>
      </c>
      <c r="C16" s="39" t="str">
        <f t="shared" si="1"/>
        <v>%</v>
      </c>
      <c r="D16" s="174"/>
      <c r="E16" s="174"/>
      <c r="F16" s="174"/>
      <c r="G16" s="174"/>
      <c r="H16" s="174"/>
    </row>
    <row r="17" spans="2:9" outlineLevel="1">
      <c r="B17" s="101" t="s">
        <v>267</v>
      </c>
      <c r="C17" s="39" t="str">
        <f t="shared" si="1"/>
        <v>%</v>
      </c>
      <c r="D17" s="174"/>
      <c r="E17" s="174"/>
      <c r="F17" s="174"/>
      <c r="G17" s="174"/>
      <c r="H17" s="174"/>
    </row>
    <row r="18" spans="2:9" outlineLevel="1">
      <c r="B18" s="183" t="s">
        <v>307</v>
      </c>
      <c r="C18" s="39"/>
      <c r="D18" s="44"/>
      <c r="E18" s="44"/>
      <c r="F18" s="44"/>
      <c r="G18" s="44"/>
      <c r="H18" s="44"/>
    </row>
    <row r="19" spans="2:9" outlineLevel="1">
      <c r="B19" s="101" t="s">
        <v>259</v>
      </c>
      <c r="C19" s="39" t="str">
        <f>C10</f>
        <v>Nbr</v>
      </c>
      <c r="D19" s="164"/>
      <c r="E19" s="106"/>
      <c r="F19" s="106"/>
      <c r="G19" s="106"/>
      <c r="H19" s="106"/>
    </row>
    <row r="20" spans="2:9" outlineLevel="1">
      <c r="B20" s="101" t="s">
        <v>260</v>
      </c>
      <c r="C20" s="39" t="str">
        <f>C11</f>
        <v>Nbr</v>
      </c>
      <c r="D20" s="164"/>
      <c r="E20" s="106"/>
      <c r="F20" s="106"/>
      <c r="G20" s="106"/>
      <c r="H20" s="106"/>
    </row>
    <row r="21" spans="2:9" outlineLevel="1">
      <c r="B21" s="101" t="s">
        <v>261</v>
      </c>
      <c r="C21" s="39" t="str">
        <f>C12</f>
        <v>xxxx</v>
      </c>
      <c r="D21" s="164"/>
      <c r="E21" s="106"/>
      <c r="F21" s="106"/>
      <c r="G21" s="106"/>
      <c r="H21" s="106"/>
    </row>
    <row r="22" spans="2:9" outlineLevel="1">
      <c r="B22" s="101" t="s">
        <v>262</v>
      </c>
      <c r="C22" s="39" t="str">
        <f>C13</f>
        <v>xxxx</v>
      </c>
      <c r="D22" s="164"/>
      <c r="E22" s="106"/>
      <c r="F22" s="106"/>
      <c r="G22" s="106"/>
      <c r="H22" s="106"/>
    </row>
    <row r="23" spans="2:9" outlineLevel="1">
      <c r="B23" s="101" t="s">
        <v>264</v>
      </c>
      <c r="C23" s="39" t="str">
        <f t="shared" ref="C23:C26" si="2">C14</f>
        <v>%</v>
      </c>
      <c r="D23" s="174"/>
      <c r="E23" s="174"/>
      <c r="F23" s="174"/>
      <c r="G23" s="174"/>
      <c r="H23" s="174"/>
    </row>
    <row r="24" spans="2:9" outlineLevel="1">
      <c r="B24" s="101" t="s">
        <v>265</v>
      </c>
      <c r="C24" s="39" t="str">
        <f t="shared" si="2"/>
        <v>%</v>
      </c>
      <c r="D24" s="174"/>
      <c r="E24" s="174"/>
      <c r="F24" s="174"/>
      <c r="G24" s="174"/>
      <c r="H24" s="174"/>
    </row>
    <row r="25" spans="2:9" outlineLevel="1">
      <c r="B25" s="101" t="s">
        <v>266</v>
      </c>
      <c r="C25" s="39" t="str">
        <f t="shared" si="2"/>
        <v>%</v>
      </c>
      <c r="D25" s="174"/>
      <c r="E25" s="174"/>
      <c r="F25" s="174"/>
      <c r="G25" s="174"/>
      <c r="H25" s="174"/>
    </row>
    <row r="26" spans="2:9" outlineLevel="1">
      <c r="B26" s="101" t="s">
        <v>267</v>
      </c>
      <c r="C26" s="39" t="str">
        <f t="shared" si="2"/>
        <v>%</v>
      </c>
      <c r="D26" s="174"/>
      <c r="E26" s="174"/>
      <c r="F26" s="174"/>
      <c r="G26" s="174"/>
      <c r="H26" s="174"/>
    </row>
    <row r="27" spans="2:9">
      <c r="B27" s="46"/>
      <c r="D27" s="47"/>
      <c r="E27" s="47"/>
      <c r="F27" s="47"/>
      <c r="G27" s="47"/>
      <c r="H27" s="47"/>
    </row>
    <row r="28" spans="2:9" ht="15.75">
      <c r="B28" s="168" t="s">
        <v>270</v>
      </c>
      <c r="C28" s="169"/>
      <c r="D28" s="169"/>
      <c r="E28" s="169"/>
      <c r="F28" s="169"/>
      <c r="G28" s="169"/>
      <c r="H28" s="169"/>
      <c r="I28" s="48"/>
    </row>
    <row r="30" spans="2:9" outlineLevel="1">
      <c r="B30" s="183" t="str">
        <f>B9</f>
        <v>TRANSACTIONS WHERE YOU ARE THE ACQUIRER</v>
      </c>
    </row>
    <row r="31" spans="2:9" outlineLevel="1">
      <c r="B31" s="57" t="s">
        <v>311</v>
      </c>
    </row>
    <row r="32" spans="2:9" outlineLevel="1">
      <c r="B32" s="56" t="s">
        <v>273</v>
      </c>
      <c r="C32" s="39" t="str">
        <f>C26</f>
        <v>%</v>
      </c>
      <c r="D32" s="174"/>
      <c r="E32" s="174"/>
      <c r="F32" s="174"/>
      <c r="G32" s="174"/>
      <c r="H32" s="174"/>
      <c r="I32" s="45"/>
    </row>
    <row r="33" spans="2:16" outlineLevel="1">
      <c r="B33" s="56" t="s">
        <v>274</v>
      </c>
      <c r="C33" s="39" t="str">
        <f>C22</f>
        <v>xxxx</v>
      </c>
      <c r="D33" s="164"/>
      <c r="E33" s="164"/>
      <c r="F33" s="164"/>
      <c r="G33" s="164"/>
      <c r="H33" s="164"/>
      <c r="I33" s="45"/>
    </row>
    <row r="34" spans="2:16" outlineLevel="1">
      <c r="B34" s="183" t="str">
        <f>B18</f>
        <v>TRANSACTIONS WHERE YOU ARE THE ISSUER</v>
      </c>
      <c r="C34" s="39"/>
      <c r="D34" s="54"/>
      <c r="E34" s="54"/>
      <c r="F34" s="54"/>
      <c r="G34" s="54"/>
      <c r="H34" s="54"/>
      <c r="I34" s="45"/>
    </row>
    <row r="35" spans="2:16" outlineLevel="1">
      <c r="B35" s="57" t="s">
        <v>309</v>
      </c>
      <c r="C35" s="39"/>
      <c r="D35" s="54"/>
      <c r="E35" s="54"/>
      <c r="F35" s="54"/>
      <c r="G35" s="54"/>
      <c r="H35" s="54"/>
      <c r="I35" s="45"/>
    </row>
    <row r="36" spans="2:16" outlineLevel="1">
      <c r="B36" s="56" t="str">
        <f>B32</f>
        <v>Percentage charged on a transaction value</v>
      </c>
      <c r="C36" s="39" t="str">
        <f>C32</f>
        <v>%</v>
      </c>
      <c r="D36" s="180"/>
      <c r="E36" s="180"/>
      <c r="F36" s="180"/>
      <c r="G36" s="180"/>
      <c r="H36" s="180"/>
      <c r="I36" s="45"/>
    </row>
    <row r="37" spans="2:16" outlineLevel="1">
      <c r="B37" s="56" t="str">
        <f>B33</f>
        <v>Fixed amount charged per transaction</v>
      </c>
      <c r="C37" s="39" t="str">
        <f>C33</f>
        <v>xxxx</v>
      </c>
      <c r="D37" s="164"/>
      <c r="E37" s="164"/>
      <c r="F37" s="164"/>
      <c r="G37" s="164"/>
      <c r="H37" s="164"/>
      <c r="I37" s="45"/>
    </row>
    <row r="38" spans="2:16">
      <c r="P38" s="49"/>
    </row>
    <row r="39" spans="2:16" ht="15.75">
      <c r="B39" s="168" t="s">
        <v>280</v>
      </c>
      <c r="C39" s="169"/>
      <c r="D39" s="169"/>
      <c r="E39" s="169"/>
      <c r="F39" s="169"/>
      <c r="G39" s="169"/>
      <c r="H39" s="169"/>
    </row>
    <row r="40" spans="2:16">
      <c r="B40" s="20"/>
      <c r="C40" s="20"/>
      <c r="D40" s="50"/>
      <c r="E40" s="50"/>
      <c r="F40" s="50"/>
      <c r="G40" s="50"/>
      <c r="H40" s="50"/>
    </row>
    <row r="41" spans="2:16" s="60" customFormat="1" outlineLevel="1">
      <c r="B41" s="183" t="str">
        <f>B30</f>
        <v>TRANSACTIONS WHERE YOU ARE THE ACQUIRER</v>
      </c>
      <c r="C41" s="20"/>
      <c r="D41" s="58"/>
      <c r="E41" s="58"/>
      <c r="F41" s="58"/>
      <c r="G41" s="58"/>
      <c r="H41" s="58"/>
      <c r="I41" s="59"/>
    </row>
    <row r="42" spans="2:16" s="63" customFormat="1" ht="15.75" outlineLevel="1">
      <c r="B42" s="61" t="s">
        <v>281</v>
      </c>
      <c r="C42" s="20"/>
      <c r="D42" s="51"/>
      <c r="E42" s="51"/>
      <c r="F42" s="51"/>
      <c r="G42" s="51"/>
      <c r="H42" s="51"/>
      <c r="I42" s="62"/>
    </row>
    <row r="43" spans="2:16" outlineLevel="1">
      <c r="B43" s="56" t="s">
        <v>282</v>
      </c>
      <c r="C43" s="39" t="str">
        <f>C36</f>
        <v>%</v>
      </c>
      <c r="D43" s="174"/>
      <c r="E43" s="174"/>
      <c r="F43" s="174"/>
      <c r="G43" s="174"/>
      <c r="H43" s="174"/>
    </row>
    <row r="44" spans="2:16" outlineLevel="1">
      <c r="B44" s="56" t="s">
        <v>283</v>
      </c>
      <c r="C44" s="39" t="str">
        <f>C37</f>
        <v>xxxx</v>
      </c>
      <c r="D44" s="164"/>
      <c r="E44" s="164"/>
      <c r="F44" s="164"/>
      <c r="G44" s="164"/>
      <c r="H44" s="164"/>
    </row>
    <row r="45" spans="2:16" outlineLevel="1">
      <c r="B45" s="61" t="s">
        <v>284</v>
      </c>
      <c r="C45" s="20"/>
      <c r="D45" s="51"/>
      <c r="E45" s="51"/>
      <c r="F45" s="51"/>
      <c r="G45" s="51"/>
      <c r="H45" s="51"/>
    </row>
    <row r="46" spans="2:16" outlineLevel="1">
      <c r="B46" s="56" t="str">
        <f>B43</f>
        <v>Percentage paid on a transaction value</v>
      </c>
      <c r="C46" s="39" t="str">
        <f>C43</f>
        <v>%</v>
      </c>
      <c r="D46" s="174"/>
      <c r="E46" s="174"/>
      <c r="F46" s="174"/>
      <c r="G46" s="174"/>
      <c r="H46" s="174"/>
    </row>
    <row r="47" spans="2:16" outlineLevel="1">
      <c r="B47" s="56" t="str">
        <f>B44</f>
        <v>Fixed amount paid per transaction</v>
      </c>
      <c r="C47" s="39" t="str">
        <f>C44</f>
        <v>xxxx</v>
      </c>
      <c r="D47" s="164"/>
      <c r="E47" s="164"/>
      <c r="F47" s="164"/>
      <c r="G47" s="164"/>
      <c r="H47" s="164"/>
    </row>
    <row r="48" spans="2:16" outlineLevel="1">
      <c r="B48" s="183" t="str">
        <f>B34</f>
        <v>TRANSACTIONS WHERE YOU ARE THE ISSUER</v>
      </c>
      <c r="C48" s="20"/>
      <c r="D48" s="51"/>
      <c r="E48" s="51"/>
      <c r="F48" s="51"/>
      <c r="G48" s="51"/>
      <c r="H48" s="51"/>
    </row>
    <row r="49" spans="2:8" outlineLevel="1">
      <c r="B49" s="61" t="str">
        <f>B42</f>
        <v>Switching cost paid to the switch operator</v>
      </c>
      <c r="C49" s="20"/>
      <c r="D49" s="51"/>
      <c r="E49" s="51"/>
      <c r="F49" s="51"/>
      <c r="G49" s="51"/>
      <c r="H49" s="51"/>
    </row>
    <row r="50" spans="2:8" outlineLevel="1">
      <c r="B50" s="56" t="str">
        <f>B43</f>
        <v>Percentage paid on a transaction value</v>
      </c>
      <c r="C50" s="39" t="str">
        <f>C46</f>
        <v>%</v>
      </c>
      <c r="D50" s="174"/>
      <c r="E50" s="174"/>
      <c r="F50" s="174"/>
      <c r="G50" s="174"/>
      <c r="H50" s="174"/>
    </row>
    <row r="51" spans="2:8" outlineLevel="1">
      <c r="B51" s="56" t="str">
        <f>B44</f>
        <v>Fixed amount paid per transaction</v>
      </c>
      <c r="C51" s="39" t="str">
        <f>C47</f>
        <v>xxxx</v>
      </c>
      <c r="D51" s="164"/>
      <c r="E51" s="164"/>
      <c r="F51" s="164"/>
      <c r="G51" s="164"/>
      <c r="H51" s="164"/>
    </row>
    <row r="52" spans="2:8" outlineLevel="1">
      <c r="B52" s="61" t="s">
        <v>312</v>
      </c>
      <c r="C52" s="20"/>
      <c r="D52" s="51"/>
      <c r="E52" s="51"/>
      <c r="F52" s="51"/>
      <c r="G52" s="51"/>
      <c r="H52" s="51"/>
    </row>
    <row r="53" spans="2:8" outlineLevel="1">
      <c r="B53" s="56" t="str">
        <f>B50</f>
        <v>Percentage paid on a transaction value</v>
      </c>
      <c r="C53" s="39" t="str">
        <f>C50</f>
        <v>%</v>
      </c>
      <c r="D53" s="174"/>
      <c r="E53" s="174"/>
      <c r="F53" s="174"/>
      <c r="G53" s="174"/>
      <c r="H53" s="174"/>
    </row>
    <row r="54" spans="2:8" outlineLevel="1">
      <c r="B54" s="56" t="str">
        <f>B51</f>
        <v>Fixed amount paid per transaction</v>
      </c>
      <c r="C54" s="39" t="str">
        <f>C51</f>
        <v>xxxx</v>
      </c>
      <c r="D54" s="164"/>
      <c r="E54" s="164"/>
      <c r="F54" s="164"/>
      <c r="G54" s="164"/>
      <c r="H54" s="164"/>
    </row>
    <row r="55" spans="2:8" outlineLevel="1">
      <c r="B55" s="183" t="s">
        <v>301</v>
      </c>
      <c r="C55" s="20"/>
      <c r="D55" s="51"/>
      <c r="E55" s="51"/>
      <c r="F55" s="51"/>
      <c r="G55" s="51"/>
      <c r="H55" s="51"/>
    </row>
    <row r="56" spans="2:8" outlineLevel="1">
      <c r="B56" s="61" t="s">
        <v>288</v>
      </c>
      <c r="C56" s="20"/>
    </row>
    <row r="57" spans="2:8" outlineLevel="1">
      <c r="B57" s="56" t="s">
        <v>64</v>
      </c>
      <c r="C57" s="39" t="s">
        <v>14</v>
      </c>
      <c r="D57" s="182">
        <f>100%-D58</f>
        <v>1</v>
      </c>
      <c r="E57" s="182">
        <f t="shared" ref="E57:H57" si="3">100%-E58</f>
        <v>1</v>
      </c>
      <c r="F57" s="182">
        <f t="shared" si="3"/>
        <v>1</v>
      </c>
      <c r="G57" s="182">
        <f t="shared" si="3"/>
        <v>1</v>
      </c>
      <c r="H57" s="182">
        <f t="shared" si="3"/>
        <v>1</v>
      </c>
    </row>
    <row r="58" spans="2:8" outlineLevel="1">
      <c r="B58" s="56" t="s">
        <v>70</v>
      </c>
      <c r="C58" s="39" t="s">
        <v>14</v>
      </c>
      <c r="D58" s="174"/>
      <c r="E58" s="174"/>
      <c r="F58" s="174"/>
      <c r="G58" s="174"/>
      <c r="H58" s="174"/>
    </row>
    <row r="59" spans="2:8" outlineLevel="1">
      <c r="B59" s="61" t="s">
        <v>289</v>
      </c>
      <c r="C59" s="20"/>
    </row>
    <row r="60" spans="2:8" outlineLevel="1">
      <c r="B60" s="56" t="s">
        <v>297</v>
      </c>
      <c r="C60" s="39" t="str">
        <f>C7</f>
        <v>Nbr</v>
      </c>
      <c r="D60" s="164"/>
      <c r="E60" s="164"/>
      <c r="F60" s="164"/>
      <c r="G60" s="164"/>
      <c r="H60" s="164"/>
    </row>
    <row r="61" spans="2:8" outlineLevel="1">
      <c r="B61" s="56" t="s">
        <v>291</v>
      </c>
      <c r="C61" s="39" t="str">
        <f>C54</f>
        <v>xxxx</v>
      </c>
      <c r="D61" s="164"/>
      <c r="E61" s="164"/>
      <c r="F61" s="164"/>
      <c r="G61" s="164"/>
      <c r="H61" s="164"/>
    </row>
    <row r="62" spans="2:8" outlineLevel="1">
      <c r="B62" s="56" t="s">
        <v>292</v>
      </c>
      <c r="C62" s="39" t="str">
        <f>C61</f>
        <v>xxxx</v>
      </c>
      <c r="D62" s="164"/>
      <c r="E62" s="164"/>
      <c r="F62" s="164"/>
      <c r="G62" s="164"/>
      <c r="H62" s="164"/>
    </row>
    <row r="63" spans="2:8">
      <c r="B63" s="64"/>
      <c r="C63" s="20"/>
    </row>
    <row r="64" spans="2:8">
      <c r="B64" s="64"/>
      <c r="C64" s="20"/>
    </row>
    <row r="65" spans="2:3">
      <c r="B65" s="64"/>
      <c r="C65" s="20"/>
    </row>
  </sheetData>
  <pageMargins left="0.7" right="0.7" top="0.75" bottom="0.75" header="0.3" footer="0.3"/>
  <ignoredErrors>
    <ignoredError sqref="C14 C11:C12" formula="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6D68DE5-418D-40AE-9CC5-C51036570267}">
          <x14:formula1>
            <xm:f>Référentiel!$H$5:$H$9</xm:f>
          </x14:formula1>
          <xm:sqref>C6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E6D6F-B374-4B35-93A2-33B1E518C396}">
  <sheetPr>
    <tabColor theme="7"/>
  </sheetPr>
  <dimension ref="B1:P65"/>
  <sheetViews>
    <sheetView showGridLines="0" zoomScale="70" zoomScaleNormal="70" workbookViewId="0">
      <pane ySplit="3" topLeftCell="A4" activePane="bottomLeft" state="frozen"/>
      <selection pane="bottomLeft"/>
      <selection activeCell="G41" sqref="G41:R41"/>
    </sheetView>
  </sheetViews>
  <sheetFormatPr defaultColWidth="10.6640625" defaultRowHeight="15" outlineLevelRow="1"/>
  <cols>
    <col min="1" max="1" width="3.33203125" style="13" customWidth="1"/>
    <col min="2" max="2" width="59.21875" style="13" customWidth="1"/>
    <col min="3" max="3" width="9.88671875" style="13" customWidth="1"/>
    <col min="4" max="8" width="17.33203125" style="13" customWidth="1"/>
    <col min="9" max="9" width="15.88671875" style="40" customWidth="1"/>
    <col min="10" max="11" width="10.6640625" style="13"/>
    <col min="12" max="12" width="13.6640625" style="13" customWidth="1"/>
    <col min="13" max="14" width="10.6640625" style="13"/>
    <col min="15" max="15" width="11.21875" style="13" customWidth="1"/>
    <col min="16" max="16384" width="10.6640625" style="13"/>
  </cols>
  <sheetData>
    <row r="1" spans="2:9" s="143" customFormat="1" ht="45.95" customHeight="1">
      <c r="C1" s="146" t="s">
        <v>185</v>
      </c>
      <c r="I1" s="145"/>
    </row>
    <row r="3" spans="2:9" s="171" customFormat="1">
      <c r="C3" s="172" t="s">
        <v>221</v>
      </c>
      <c r="D3" s="170">
        <f>'Base assumptions'!D7</f>
        <v>2018</v>
      </c>
      <c r="E3" s="170">
        <f>D3+1</f>
        <v>2019</v>
      </c>
      <c r="F3" s="170">
        <f t="shared" ref="F3:H3" si="0">E3+1</f>
        <v>2020</v>
      </c>
      <c r="G3" s="170">
        <f t="shared" si="0"/>
        <v>2021</v>
      </c>
      <c r="H3" s="170">
        <f t="shared" si="0"/>
        <v>2022</v>
      </c>
      <c r="I3" s="173"/>
    </row>
    <row r="4" spans="2:9">
      <c r="D4" s="12"/>
      <c r="E4" s="12"/>
      <c r="F4" s="12"/>
      <c r="G4" s="12"/>
      <c r="H4" s="12"/>
    </row>
    <row r="5" spans="2:9" ht="15.75">
      <c r="B5" s="168" t="s">
        <v>293</v>
      </c>
      <c r="C5" s="169"/>
      <c r="D5" s="169"/>
      <c r="E5" s="169"/>
      <c r="F5" s="169"/>
      <c r="G5" s="169"/>
      <c r="H5" s="169"/>
      <c r="I5" s="41"/>
    </row>
    <row r="6" spans="2:9">
      <c r="B6" s="42"/>
      <c r="C6" s="18"/>
      <c r="D6" s="43"/>
      <c r="E6" s="43"/>
      <c r="F6" s="43"/>
      <c r="G6" s="43"/>
      <c r="H6" s="43"/>
    </row>
    <row r="7" spans="2:9" outlineLevel="1">
      <c r="B7" s="42" t="s">
        <v>298</v>
      </c>
      <c r="C7" s="39" t="s">
        <v>31</v>
      </c>
      <c r="D7" s="164"/>
      <c r="E7" s="106"/>
      <c r="F7" s="106"/>
      <c r="G7" s="106"/>
      <c r="H7" s="106"/>
    </row>
    <row r="8" spans="2:9" outlineLevel="1">
      <c r="B8" s="42" t="s">
        <v>263</v>
      </c>
      <c r="C8" s="39" t="s">
        <v>14</v>
      </c>
      <c r="D8" s="174"/>
      <c r="E8" s="174"/>
      <c r="F8" s="174"/>
      <c r="G8" s="174"/>
      <c r="H8" s="174"/>
      <c r="I8" s="45"/>
    </row>
    <row r="9" spans="2:9" outlineLevel="1">
      <c r="B9" s="183" t="s">
        <v>306</v>
      </c>
      <c r="C9" s="39"/>
      <c r="D9" s="44"/>
      <c r="E9" s="44"/>
      <c r="F9" s="44"/>
      <c r="G9" s="44"/>
      <c r="H9" s="44"/>
    </row>
    <row r="10" spans="2:9" outlineLevel="1">
      <c r="B10" s="101" t="s">
        <v>259</v>
      </c>
      <c r="C10" s="39" t="str">
        <f>C7</f>
        <v>Nbr</v>
      </c>
      <c r="D10" s="164"/>
      <c r="E10" s="106"/>
      <c r="F10" s="106"/>
      <c r="G10" s="106"/>
      <c r="H10" s="106"/>
    </row>
    <row r="11" spans="2:9" outlineLevel="1">
      <c r="B11" s="101" t="s">
        <v>260</v>
      </c>
      <c r="C11" s="39" t="str">
        <f>C10</f>
        <v>Nbr</v>
      </c>
      <c r="D11" s="164"/>
      <c r="E11" s="106"/>
      <c r="F11" s="106"/>
      <c r="G11" s="106"/>
      <c r="H11" s="106"/>
    </row>
    <row r="12" spans="2:9" outlineLevel="1">
      <c r="B12" s="101" t="s">
        <v>261</v>
      </c>
      <c r="C12" s="39" t="str">
        <f>Intro!E13</f>
        <v>xxxx</v>
      </c>
      <c r="D12" s="164"/>
      <c r="E12" s="106"/>
      <c r="F12" s="106"/>
      <c r="G12" s="106"/>
      <c r="H12" s="106"/>
    </row>
    <row r="13" spans="2:9" outlineLevel="1">
      <c r="B13" s="101" t="s">
        <v>262</v>
      </c>
      <c r="C13" s="39" t="str">
        <f>C12</f>
        <v>xxxx</v>
      </c>
      <c r="D13" s="164"/>
      <c r="E13" s="106"/>
      <c r="F13" s="106"/>
      <c r="G13" s="106"/>
      <c r="H13" s="106"/>
    </row>
    <row r="14" spans="2:9" outlineLevel="1">
      <c r="B14" s="101" t="s">
        <v>264</v>
      </c>
      <c r="C14" s="39" t="str">
        <f>C8</f>
        <v>%</v>
      </c>
      <c r="D14" s="174"/>
      <c r="E14" s="174"/>
      <c r="F14" s="174"/>
      <c r="G14" s="174"/>
      <c r="H14" s="174"/>
    </row>
    <row r="15" spans="2:9" outlineLevel="1">
      <c r="B15" s="101" t="s">
        <v>265</v>
      </c>
      <c r="C15" s="39" t="str">
        <f t="shared" ref="C15:C17" si="1">C14</f>
        <v>%</v>
      </c>
      <c r="D15" s="174"/>
      <c r="E15" s="174"/>
      <c r="F15" s="174"/>
      <c r="G15" s="174"/>
      <c r="H15" s="174"/>
    </row>
    <row r="16" spans="2:9" outlineLevel="1">
      <c r="B16" s="101" t="s">
        <v>266</v>
      </c>
      <c r="C16" s="39" t="str">
        <f t="shared" si="1"/>
        <v>%</v>
      </c>
      <c r="D16" s="174"/>
      <c r="E16" s="174"/>
      <c r="F16" s="174"/>
      <c r="G16" s="174"/>
      <c r="H16" s="174"/>
    </row>
    <row r="17" spans="2:9" outlineLevel="1">
      <c r="B17" s="101" t="s">
        <v>267</v>
      </c>
      <c r="C17" s="39" t="str">
        <f t="shared" si="1"/>
        <v>%</v>
      </c>
      <c r="D17" s="174"/>
      <c r="E17" s="174"/>
      <c r="F17" s="174"/>
      <c r="G17" s="174"/>
      <c r="H17" s="174"/>
    </row>
    <row r="18" spans="2:9" outlineLevel="1">
      <c r="B18" s="183" t="s">
        <v>307</v>
      </c>
      <c r="C18" s="39"/>
      <c r="D18" s="44"/>
      <c r="E18" s="44"/>
      <c r="F18" s="44"/>
      <c r="G18" s="44"/>
      <c r="H18" s="44"/>
    </row>
    <row r="19" spans="2:9" outlineLevel="1">
      <c r="B19" s="101" t="s">
        <v>259</v>
      </c>
      <c r="C19" s="39" t="str">
        <f>C10</f>
        <v>Nbr</v>
      </c>
      <c r="D19" s="164"/>
      <c r="E19" s="106"/>
      <c r="F19" s="106"/>
      <c r="G19" s="106"/>
      <c r="H19" s="106"/>
    </row>
    <row r="20" spans="2:9" outlineLevel="1">
      <c r="B20" s="101" t="s">
        <v>260</v>
      </c>
      <c r="C20" s="39" t="str">
        <f>C11</f>
        <v>Nbr</v>
      </c>
      <c r="D20" s="164"/>
      <c r="E20" s="106"/>
      <c r="F20" s="106"/>
      <c r="G20" s="106"/>
      <c r="H20" s="106"/>
    </row>
    <row r="21" spans="2:9" outlineLevel="1">
      <c r="B21" s="101" t="s">
        <v>261</v>
      </c>
      <c r="C21" s="39" t="str">
        <f>C12</f>
        <v>xxxx</v>
      </c>
      <c r="D21" s="164"/>
      <c r="E21" s="106"/>
      <c r="F21" s="106"/>
      <c r="G21" s="106"/>
      <c r="H21" s="106"/>
    </row>
    <row r="22" spans="2:9" outlineLevel="1">
      <c r="B22" s="101" t="s">
        <v>262</v>
      </c>
      <c r="C22" s="39" t="str">
        <f>C13</f>
        <v>xxxx</v>
      </c>
      <c r="D22" s="164"/>
      <c r="E22" s="106"/>
      <c r="F22" s="106"/>
      <c r="G22" s="106"/>
      <c r="H22" s="106"/>
    </row>
    <row r="23" spans="2:9" outlineLevel="1">
      <c r="B23" s="101" t="s">
        <v>264</v>
      </c>
      <c r="C23" s="39" t="str">
        <f t="shared" ref="C23:C26" si="2">C14</f>
        <v>%</v>
      </c>
      <c r="D23" s="174"/>
      <c r="E23" s="174"/>
      <c r="F23" s="174"/>
      <c r="G23" s="174"/>
      <c r="H23" s="174"/>
    </row>
    <row r="24" spans="2:9" outlineLevel="1">
      <c r="B24" s="101" t="s">
        <v>265</v>
      </c>
      <c r="C24" s="39" t="str">
        <f t="shared" si="2"/>
        <v>%</v>
      </c>
      <c r="D24" s="174"/>
      <c r="E24" s="174"/>
      <c r="F24" s="174"/>
      <c r="G24" s="174"/>
      <c r="H24" s="174"/>
    </row>
    <row r="25" spans="2:9" outlineLevel="1">
      <c r="B25" s="101" t="s">
        <v>266</v>
      </c>
      <c r="C25" s="39" t="str">
        <f t="shared" si="2"/>
        <v>%</v>
      </c>
      <c r="D25" s="174"/>
      <c r="E25" s="174"/>
      <c r="F25" s="174"/>
      <c r="G25" s="174"/>
      <c r="H25" s="174"/>
    </row>
    <row r="26" spans="2:9" outlineLevel="1">
      <c r="B26" s="101" t="s">
        <v>267</v>
      </c>
      <c r="C26" s="39" t="str">
        <f t="shared" si="2"/>
        <v>%</v>
      </c>
      <c r="D26" s="174"/>
      <c r="E26" s="174"/>
      <c r="F26" s="174"/>
      <c r="G26" s="174"/>
      <c r="H26" s="174"/>
    </row>
    <row r="27" spans="2:9">
      <c r="B27" s="46"/>
      <c r="D27" s="47"/>
      <c r="E27" s="47"/>
      <c r="F27" s="47"/>
      <c r="G27" s="47"/>
      <c r="H27" s="47"/>
    </row>
    <row r="28" spans="2:9" ht="15.75">
      <c r="B28" s="168" t="s">
        <v>270</v>
      </c>
      <c r="C28" s="169"/>
      <c r="D28" s="169"/>
      <c r="E28" s="169"/>
      <c r="F28" s="169"/>
      <c r="G28" s="169"/>
      <c r="H28" s="169"/>
      <c r="I28" s="48"/>
    </row>
    <row r="30" spans="2:9" outlineLevel="1">
      <c r="B30" s="183" t="str">
        <f>B9</f>
        <v>TRANSACTIONS WHERE YOU ARE THE ACQUIRER</v>
      </c>
    </row>
    <row r="31" spans="2:9" outlineLevel="1">
      <c r="B31" s="57" t="s">
        <v>311</v>
      </c>
    </row>
    <row r="32" spans="2:9" outlineLevel="1">
      <c r="B32" s="56" t="s">
        <v>273</v>
      </c>
      <c r="C32" s="39" t="str">
        <f>C26</f>
        <v>%</v>
      </c>
      <c r="D32" s="174"/>
      <c r="E32" s="174"/>
      <c r="F32" s="174"/>
      <c r="G32" s="174"/>
      <c r="H32" s="174"/>
      <c r="I32" s="45"/>
    </row>
    <row r="33" spans="2:16" outlineLevel="1">
      <c r="B33" s="56" t="s">
        <v>274</v>
      </c>
      <c r="C33" s="39" t="str">
        <f>C22</f>
        <v>xxxx</v>
      </c>
      <c r="D33" s="164"/>
      <c r="E33" s="164"/>
      <c r="F33" s="164"/>
      <c r="G33" s="164"/>
      <c r="H33" s="164"/>
      <c r="I33" s="45"/>
    </row>
    <row r="34" spans="2:16" outlineLevel="1">
      <c r="B34" s="183" t="str">
        <f>B18</f>
        <v>TRANSACTIONS WHERE YOU ARE THE ISSUER</v>
      </c>
      <c r="C34" s="39"/>
      <c r="D34" s="54"/>
      <c r="E34" s="54"/>
      <c r="F34" s="54"/>
      <c r="G34" s="54"/>
      <c r="H34" s="54"/>
      <c r="I34" s="45"/>
    </row>
    <row r="35" spans="2:16" outlineLevel="1">
      <c r="B35" s="57" t="s">
        <v>309</v>
      </c>
      <c r="C35" s="39"/>
      <c r="D35" s="54"/>
      <c r="E35" s="54"/>
      <c r="F35" s="54"/>
      <c r="G35" s="54"/>
      <c r="H35" s="54"/>
      <c r="I35" s="45"/>
    </row>
    <row r="36" spans="2:16" outlineLevel="1">
      <c r="B36" s="56" t="str">
        <f>B32</f>
        <v>Percentage charged on a transaction value</v>
      </c>
      <c r="C36" s="39" t="str">
        <f>C32</f>
        <v>%</v>
      </c>
      <c r="D36" s="174"/>
      <c r="E36" s="174"/>
      <c r="F36" s="174"/>
      <c r="G36" s="174"/>
      <c r="H36" s="174"/>
      <c r="I36" s="45"/>
    </row>
    <row r="37" spans="2:16" outlineLevel="1">
      <c r="B37" s="56" t="str">
        <f>B33</f>
        <v>Fixed amount charged per transaction</v>
      </c>
      <c r="C37" s="39" t="str">
        <f>C33</f>
        <v>xxxx</v>
      </c>
      <c r="D37" s="164"/>
      <c r="E37" s="164"/>
      <c r="F37" s="164"/>
      <c r="G37" s="164"/>
      <c r="H37" s="164"/>
      <c r="I37" s="45"/>
    </row>
    <row r="38" spans="2:16">
      <c r="P38" s="49"/>
    </row>
    <row r="39" spans="2:16" ht="15.75">
      <c r="B39" s="168" t="s">
        <v>280</v>
      </c>
      <c r="C39" s="169"/>
      <c r="D39" s="169"/>
      <c r="E39" s="169"/>
      <c r="F39" s="169"/>
      <c r="G39" s="169"/>
      <c r="H39" s="169"/>
    </row>
    <row r="40" spans="2:16">
      <c r="B40" s="20"/>
      <c r="C40" s="20"/>
      <c r="D40" s="50"/>
      <c r="E40" s="50"/>
      <c r="F40" s="50"/>
      <c r="G40" s="50"/>
      <c r="H40" s="50"/>
    </row>
    <row r="41" spans="2:16" s="60" customFormat="1" outlineLevel="1">
      <c r="B41" s="183" t="str">
        <f>B30</f>
        <v>TRANSACTIONS WHERE YOU ARE THE ACQUIRER</v>
      </c>
      <c r="C41" s="20"/>
      <c r="D41" s="58"/>
      <c r="E41" s="58"/>
      <c r="F41" s="58"/>
      <c r="G41" s="58"/>
      <c r="H41" s="58"/>
      <c r="I41" s="59"/>
    </row>
    <row r="42" spans="2:16" s="63" customFormat="1" ht="15.75" outlineLevel="1">
      <c r="B42" s="61" t="s">
        <v>281</v>
      </c>
      <c r="C42" s="20"/>
      <c r="D42" s="51"/>
      <c r="E42" s="51"/>
      <c r="F42" s="51"/>
      <c r="G42" s="51"/>
      <c r="H42" s="51"/>
      <c r="I42" s="62"/>
    </row>
    <row r="43" spans="2:16" outlineLevel="1">
      <c r="B43" s="56" t="s">
        <v>282</v>
      </c>
      <c r="C43" s="39" t="str">
        <f>C36</f>
        <v>%</v>
      </c>
      <c r="D43" s="174"/>
      <c r="E43" s="174"/>
      <c r="F43" s="174"/>
      <c r="G43" s="174"/>
      <c r="H43" s="174"/>
    </row>
    <row r="44" spans="2:16" outlineLevel="1">
      <c r="B44" s="56" t="s">
        <v>283</v>
      </c>
      <c r="C44" s="39" t="str">
        <f>C37</f>
        <v>xxxx</v>
      </c>
      <c r="D44" s="164"/>
      <c r="E44" s="164"/>
      <c r="F44" s="164"/>
      <c r="G44" s="164"/>
      <c r="H44" s="164"/>
    </row>
    <row r="45" spans="2:16" outlineLevel="1">
      <c r="B45" s="61" t="s">
        <v>284</v>
      </c>
      <c r="C45" s="20"/>
      <c r="D45" s="51"/>
      <c r="E45" s="51"/>
      <c r="F45" s="51"/>
      <c r="G45" s="51"/>
      <c r="H45" s="51"/>
    </row>
    <row r="46" spans="2:16" outlineLevel="1">
      <c r="B46" s="56" t="str">
        <f>B43</f>
        <v>Percentage paid on a transaction value</v>
      </c>
      <c r="C46" s="39" t="str">
        <f>C43</f>
        <v>%</v>
      </c>
      <c r="D46" s="174"/>
      <c r="E46" s="174"/>
      <c r="F46" s="174"/>
      <c r="G46" s="174"/>
      <c r="H46" s="174"/>
    </row>
    <row r="47" spans="2:16" outlineLevel="1">
      <c r="B47" s="56" t="str">
        <f>B44</f>
        <v>Fixed amount paid per transaction</v>
      </c>
      <c r="C47" s="39" t="str">
        <f>C44</f>
        <v>xxxx</v>
      </c>
      <c r="D47" s="164"/>
      <c r="E47" s="164"/>
      <c r="F47" s="164"/>
      <c r="G47" s="164"/>
      <c r="H47" s="164"/>
    </row>
    <row r="48" spans="2:16" outlineLevel="1">
      <c r="B48" s="183" t="str">
        <f>B34</f>
        <v>TRANSACTIONS WHERE YOU ARE THE ISSUER</v>
      </c>
      <c r="C48" s="20"/>
      <c r="D48" s="51"/>
      <c r="E48" s="51"/>
      <c r="F48" s="51"/>
      <c r="G48" s="51"/>
      <c r="H48" s="51"/>
    </row>
    <row r="49" spans="2:8" outlineLevel="1">
      <c r="B49" s="61" t="str">
        <f>B42</f>
        <v>Switching cost paid to the switch operator</v>
      </c>
      <c r="C49" s="20"/>
      <c r="D49" s="51"/>
      <c r="E49" s="51"/>
      <c r="F49" s="51"/>
      <c r="G49" s="51"/>
      <c r="H49" s="51"/>
    </row>
    <row r="50" spans="2:8" outlineLevel="1">
      <c r="B50" s="56" t="str">
        <f>B43</f>
        <v>Percentage paid on a transaction value</v>
      </c>
      <c r="C50" s="39" t="str">
        <f>C46</f>
        <v>%</v>
      </c>
      <c r="D50" s="174"/>
      <c r="E50" s="174"/>
      <c r="F50" s="174"/>
      <c r="G50" s="174"/>
      <c r="H50" s="174"/>
    </row>
    <row r="51" spans="2:8" outlineLevel="1">
      <c r="B51" s="56" t="str">
        <f>B44</f>
        <v>Fixed amount paid per transaction</v>
      </c>
      <c r="C51" s="39" t="str">
        <f>C47</f>
        <v>xxxx</v>
      </c>
      <c r="D51" s="164"/>
      <c r="E51" s="164"/>
      <c r="F51" s="164"/>
      <c r="G51" s="164"/>
      <c r="H51" s="164"/>
    </row>
    <row r="52" spans="2:8" outlineLevel="1">
      <c r="B52" s="61" t="s">
        <v>312</v>
      </c>
      <c r="C52" s="20"/>
      <c r="D52" s="51"/>
      <c r="E52" s="51"/>
      <c r="F52" s="51"/>
      <c r="G52" s="51"/>
      <c r="H52" s="51"/>
    </row>
    <row r="53" spans="2:8" outlineLevel="1">
      <c r="B53" s="56" t="str">
        <f>B50</f>
        <v>Percentage paid on a transaction value</v>
      </c>
      <c r="C53" s="39" t="str">
        <f>C50</f>
        <v>%</v>
      </c>
      <c r="D53" s="174"/>
      <c r="E53" s="174"/>
      <c r="F53" s="174"/>
      <c r="G53" s="174"/>
      <c r="H53" s="174"/>
    </row>
    <row r="54" spans="2:8" outlineLevel="1">
      <c r="B54" s="56" t="str">
        <f>B51</f>
        <v>Fixed amount paid per transaction</v>
      </c>
      <c r="C54" s="39" t="str">
        <f>C51</f>
        <v>xxxx</v>
      </c>
      <c r="D54" s="164"/>
      <c r="E54" s="164"/>
      <c r="F54" s="164"/>
      <c r="G54" s="164"/>
      <c r="H54" s="164"/>
    </row>
    <row r="55" spans="2:8" outlineLevel="1">
      <c r="B55" s="183" t="s">
        <v>301</v>
      </c>
      <c r="C55" s="20"/>
      <c r="D55" s="51"/>
      <c r="E55" s="51"/>
      <c r="F55" s="51"/>
      <c r="G55" s="51"/>
      <c r="H55" s="51"/>
    </row>
    <row r="56" spans="2:8" outlineLevel="1">
      <c r="B56" s="61" t="s">
        <v>288</v>
      </c>
      <c r="C56" s="20"/>
    </row>
    <row r="57" spans="2:8" outlineLevel="1">
      <c r="B57" s="56" t="s">
        <v>64</v>
      </c>
      <c r="C57" s="39" t="s">
        <v>14</v>
      </c>
      <c r="D57" s="182">
        <f>100%-D58</f>
        <v>1</v>
      </c>
      <c r="E57" s="182">
        <f t="shared" ref="E57:G57" si="3">100%-E58</f>
        <v>1</v>
      </c>
      <c r="F57" s="182">
        <f t="shared" si="3"/>
        <v>1</v>
      </c>
      <c r="G57" s="182">
        <f t="shared" si="3"/>
        <v>1</v>
      </c>
      <c r="H57" s="182">
        <f>100%-H58</f>
        <v>1</v>
      </c>
    </row>
    <row r="58" spans="2:8" outlineLevel="1">
      <c r="B58" s="56" t="s">
        <v>70</v>
      </c>
      <c r="C58" s="39" t="s">
        <v>14</v>
      </c>
      <c r="D58" s="174"/>
      <c r="E58" s="174"/>
      <c r="F58" s="174"/>
      <c r="G58" s="174"/>
      <c r="H58" s="174"/>
    </row>
    <row r="59" spans="2:8" outlineLevel="1">
      <c r="B59" s="61" t="s">
        <v>289</v>
      </c>
      <c r="C59" s="20"/>
    </row>
    <row r="60" spans="2:8" outlineLevel="1">
      <c r="B60" s="56" t="s">
        <v>297</v>
      </c>
      <c r="C60" s="39" t="str">
        <f>C7</f>
        <v>Nbr</v>
      </c>
      <c r="D60" s="164"/>
      <c r="E60" s="164"/>
      <c r="F60" s="164"/>
      <c r="G60" s="164"/>
      <c r="H60" s="164"/>
    </row>
    <row r="61" spans="2:8" outlineLevel="1">
      <c r="B61" s="56" t="s">
        <v>291</v>
      </c>
      <c r="C61" s="39" t="str">
        <f>C54</f>
        <v>xxxx</v>
      </c>
      <c r="D61" s="164"/>
      <c r="E61" s="164"/>
      <c r="F61" s="164"/>
      <c r="G61" s="164"/>
      <c r="H61" s="164"/>
    </row>
    <row r="62" spans="2:8" outlineLevel="1">
      <c r="B62" s="56" t="s">
        <v>292</v>
      </c>
      <c r="C62" s="39" t="str">
        <f>C61</f>
        <v>xxxx</v>
      </c>
      <c r="D62" s="164"/>
      <c r="E62" s="164"/>
      <c r="F62" s="164"/>
      <c r="G62" s="164"/>
      <c r="H62" s="164"/>
    </row>
    <row r="63" spans="2:8">
      <c r="B63" s="64"/>
      <c r="C63" s="20"/>
    </row>
    <row r="64" spans="2:8">
      <c r="B64" s="64"/>
      <c r="C64" s="20"/>
    </row>
    <row r="65" spans="2:3">
      <c r="B65" s="64"/>
      <c r="C65" s="20"/>
    </row>
  </sheetData>
  <pageMargins left="0.7" right="0.7" top="0.75" bottom="0.75" header="0.3" footer="0.3"/>
  <ignoredErrors>
    <ignoredError sqref="C12 C14" formula="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8B21704C-F077-4F4C-A144-CCC3DF1A04B8}">
          <x14:formula1>
            <xm:f>Référentiel!$H$5:$H$9</xm:f>
          </x14:formula1>
          <xm:sqref>C6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A3DCF-CA30-4731-A884-FB4F5FD81605}">
  <sheetPr>
    <tabColor theme="7"/>
  </sheetPr>
  <dimension ref="B1:P63"/>
  <sheetViews>
    <sheetView showGridLines="0" zoomScale="70" zoomScaleNormal="70" workbookViewId="0">
      <pane ySplit="3" topLeftCell="A4" activePane="bottomLeft" state="frozen"/>
      <selection pane="bottomLeft"/>
      <selection activeCell="G41" sqref="G41:R41"/>
    </sheetView>
  </sheetViews>
  <sheetFormatPr defaultColWidth="10.6640625" defaultRowHeight="15" outlineLevelRow="1"/>
  <cols>
    <col min="1" max="1" width="3.33203125" style="13" customWidth="1"/>
    <col min="2" max="2" width="59.21875" style="13" customWidth="1"/>
    <col min="3" max="3" width="9.88671875" style="13" customWidth="1"/>
    <col min="4" max="8" width="17.33203125" style="13" customWidth="1"/>
    <col min="9" max="9" width="15.88671875" style="40" customWidth="1"/>
    <col min="10" max="11" width="10.6640625" style="13"/>
    <col min="12" max="12" width="13.6640625" style="13" customWidth="1"/>
    <col min="13" max="14" width="10.6640625" style="13"/>
    <col min="15" max="15" width="11.21875" style="13" customWidth="1"/>
    <col min="16" max="16384" width="10.6640625" style="13"/>
  </cols>
  <sheetData>
    <row r="1" spans="2:9" s="143" customFormat="1" ht="45.95" customHeight="1">
      <c r="C1" s="146" t="s">
        <v>217</v>
      </c>
      <c r="I1" s="145"/>
    </row>
    <row r="3" spans="2:9" s="171" customFormat="1">
      <c r="C3" s="172" t="s">
        <v>221</v>
      </c>
      <c r="D3" s="170">
        <f>'Base assumptions'!D7</f>
        <v>2018</v>
      </c>
      <c r="E3" s="170">
        <f>D3+1</f>
        <v>2019</v>
      </c>
      <c r="F3" s="170">
        <f t="shared" ref="F3:H3" si="0">E3+1</f>
        <v>2020</v>
      </c>
      <c r="G3" s="170">
        <f t="shared" si="0"/>
        <v>2021</v>
      </c>
      <c r="H3" s="170">
        <f t="shared" si="0"/>
        <v>2022</v>
      </c>
      <c r="I3" s="173"/>
    </row>
    <row r="4" spans="2:9">
      <c r="D4" s="12"/>
      <c r="E4" s="12"/>
      <c r="F4" s="12"/>
      <c r="G4" s="12"/>
      <c r="H4" s="12"/>
    </row>
    <row r="5" spans="2:9" ht="15.75">
      <c r="B5" s="168" t="s">
        <v>293</v>
      </c>
      <c r="C5" s="169"/>
      <c r="D5" s="169"/>
      <c r="E5" s="169"/>
      <c r="F5" s="169"/>
      <c r="G5" s="169"/>
      <c r="H5" s="169"/>
      <c r="I5" s="41"/>
    </row>
    <row r="6" spans="2:9">
      <c r="B6" s="42"/>
      <c r="C6" s="18"/>
      <c r="D6" s="43"/>
      <c r="E6" s="43"/>
      <c r="F6" s="43"/>
      <c r="G6" s="43"/>
      <c r="H6" s="43"/>
    </row>
    <row r="7" spans="2:9" outlineLevel="1">
      <c r="B7" s="42" t="s">
        <v>298</v>
      </c>
      <c r="C7" s="39" t="s">
        <v>31</v>
      </c>
      <c r="D7" s="164"/>
      <c r="E7" s="106"/>
      <c r="F7" s="106"/>
      <c r="G7" s="106"/>
      <c r="H7" s="106"/>
    </row>
    <row r="8" spans="2:9" outlineLevel="1">
      <c r="B8" s="42" t="s">
        <v>263</v>
      </c>
      <c r="C8" s="39" t="s">
        <v>14</v>
      </c>
      <c r="D8" s="174"/>
      <c r="E8" s="174"/>
      <c r="F8" s="174"/>
      <c r="G8" s="174"/>
      <c r="H8" s="174"/>
      <c r="I8" s="45"/>
    </row>
    <row r="9" spans="2:9" outlineLevel="1">
      <c r="B9" s="183" t="s">
        <v>306</v>
      </c>
      <c r="C9" s="39"/>
      <c r="D9" s="44"/>
      <c r="E9" s="44"/>
      <c r="F9" s="44"/>
      <c r="G9" s="44"/>
      <c r="H9" s="44"/>
    </row>
    <row r="10" spans="2:9" outlineLevel="1">
      <c r="B10" s="101" t="s">
        <v>259</v>
      </c>
      <c r="C10" s="39" t="str">
        <f>C7</f>
        <v>Nbr</v>
      </c>
      <c r="D10" s="164"/>
      <c r="E10" s="106"/>
      <c r="F10" s="106"/>
      <c r="G10" s="106"/>
      <c r="H10" s="106"/>
    </row>
    <row r="11" spans="2:9" outlineLevel="1">
      <c r="B11" s="101" t="s">
        <v>260</v>
      </c>
      <c r="C11" s="39" t="str">
        <f>C10</f>
        <v>Nbr</v>
      </c>
      <c r="D11" s="164"/>
      <c r="E11" s="106"/>
      <c r="F11" s="106"/>
      <c r="G11" s="106"/>
      <c r="H11" s="106"/>
    </row>
    <row r="12" spans="2:9" outlineLevel="1">
      <c r="B12" s="101" t="s">
        <v>261</v>
      </c>
      <c r="C12" s="39" t="str">
        <f>Intro!E13</f>
        <v>xxxx</v>
      </c>
      <c r="D12" s="164"/>
      <c r="E12" s="106"/>
      <c r="F12" s="106"/>
      <c r="G12" s="106"/>
      <c r="H12" s="106"/>
    </row>
    <row r="13" spans="2:9" outlineLevel="1">
      <c r="B13" s="101" t="s">
        <v>262</v>
      </c>
      <c r="C13" s="39" t="str">
        <f>C12</f>
        <v>xxxx</v>
      </c>
      <c r="D13" s="164"/>
      <c r="E13" s="106"/>
      <c r="F13" s="106"/>
      <c r="G13" s="106"/>
      <c r="H13" s="106"/>
    </row>
    <row r="14" spans="2:9" outlineLevel="1">
      <c r="B14" s="101" t="s">
        <v>264</v>
      </c>
      <c r="C14" s="39" t="str">
        <f>C8</f>
        <v>%</v>
      </c>
      <c r="D14" s="174"/>
      <c r="E14" s="174"/>
      <c r="F14" s="174"/>
      <c r="G14" s="174"/>
      <c r="H14" s="174"/>
    </row>
    <row r="15" spans="2:9" outlineLevel="1">
      <c r="B15" s="101" t="s">
        <v>265</v>
      </c>
      <c r="C15" s="39" t="str">
        <f t="shared" ref="C15:C17" si="1">C14</f>
        <v>%</v>
      </c>
      <c r="D15" s="174"/>
      <c r="E15" s="174"/>
      <c r="F15" s="174"/>
      <c r="G15" s="174"/>
      <c r="H15" s="174"/>
    </row>
    <row r="16" spans="2:9" outlineLevel="1">
      <c r="B16" s="101" t="s">
        <v>266</v>
      </c>
      <c r="C16" s="39" t="str">
        <f t="shared" si="1"/>
        <v>%</v>
      </c>
      <c r="D16" s="174"/>
      <c r="E16" s="174"/>
      <c r="F16" s="174"/>
      <c r="G16" s="174"/>
      <c r="H16" s="174"/>
    </row>
    <row r="17" spans="2:9" outlineLevel="1">
      <c r="B17" s="101" t="s">
        <v>267</v>
      </c>
      <c r="C17" s="39" t="str">
        <f t="shared" si="1"/>
        <v>%</v>
      </c>
      <c r="D17" s="174"/>
      <c r="E17" s="174"/>
      <c r="F17" s="174"/>
      <c r="G17" s="174"/>
      <c r="H17" s="174"/>
    </row>
    <row r="18" spans="2:9" outlineLevel="1">
      <c r="B18" s="183" t="s">
        <v>307</v>
      </c>
      <c r="C18" s="39"/>
      <c r="D18" s="44"/>
      <c r="E18" s="44"/>
      <c r="F18" s="44"/>
      <c r="G18" s="44"/>
      <c r="H18" s="44"/>
    </row>
    <row r="19" spans="2:9" outlineLevel="1">
      <c r="B19" s="101" t="s">
        <v>259</v>
      </c>
      <c r="C19" s="39" t="str">
        <f>C10</f>
        <v>Nbr</v>
      </c>
      <c r="D19" s="164"/>
      <c r="E19" s="106"/>
      <c r="F19" s="106"/>
      <c r="G19" s="106"/>
      <c r="H19" s="106"/>
    </row>
    <row r="20" spans="2:9" outlineLevel="1">
      <c r="B20" s="101" t="s">
        <v>260</v>
      </c>
      <c r="C20" s="39" t="str">
        <f>C11</f>
        <v>Nbr</v>
      </c>
      <c r="D20" s="164"/>
      <c r="E20" s="106"/>
      <c r="F20" s="106"/>
      <c r="G20" s="106"/>
      <c r="H20" s="106"/>
    </row>
    <row r="21" spans="2:9" outlineLevel="1">
      <c r="B21" s="101" t="s">
        <v>261</v>
      </c>
      <c r="C21" s="39" t="str">
        <f>C12</f>
        <v>xxxx</v>
      </c>
      <c r="D21" s="164"/>
      <c r="E21" s="106"/>
      <c r="F21" s="106"/>
      <c r="G21" s="106"/>
      <c r="H21" s="106"/>
    </row>
    <row r="22" spans="2:9" outlineLevel="1">
      <c r="B22" s="101" t="s">
        <v>262</v>
      </c>
      <c r="C22" s="39" t="str">
        <f>C13</f>
        <v>xxxx</v>
      </c>
      <c r="D22" s="164"/>
      <c r="E22" s="106"/>
      <c r="F22" s="106"/>
      <c r="G22" s="106"/>
      <c r="H22" s="106"/>
    </row>
    <row r="23" spans="2:9" outlineLevel="1">
      <c r="B23" s="101" t="s">
        <v>264</v>
      </c>
      <c r="C23" s="39" t="str">
        <f t="shared" ref="C23:C26" si="2">C14</f>
        <v>%</v>
      </c>
      <c r="D23" s="174"/>
      <c r="E23" s="174"/>
      <c r="F23" s="174"/>
      <c r="G23" s="174"/>
      <c r="H23" s="174"/>
    </row>
    <row r="24" spans="2:9" outlineLevel="1">
      <c r="B24" s="101" t="s">
        <v>265</v>
      </c>
      <c r="C24" s="39" t="str">
        <f t="shared" si="2"/>
        <v>%</v>
      </c>
      <c r="D24" s="174"/>
      <c r="E24" s="174"/>
      <c r="F24" s="174"/>
      <c r="G24" s="174"/>
      <c r="H24" s="174"/>
    </row>
    <row r="25" spans="2:9" outlineLevel="1">
      <c r="B25" s="101" t="s">
        <v>266</v>
      </c>
      <c r="C25" s="39" t="str">
        <f t="shared" si="2"/>
        <v>%</v>
      </c>
      <c r="D25" s="174"/>
      <c r="E25" s="174"/>
      <c r="F25" s="174"/>
      <c r="G25" s="174"/>
      <c r="H25" s="174"/>
    </row>
    <row r="26" spans="2:9" outlineLevel="1">
      <c r="B26" s="101" t="s">
        <v>267</v>
      </c>
      <c r="C26" s="39" t="str">
        <f t="shared" si="2"/>
        <v>%</v>
      </c>
      <c r="D26" s="174"/>
      <c r="E26" s="174"/>
      <c r="F26" s="174"/>
      <c r="G26" s="174"/>
      <c r="H26" s="174"/>
    </row>
    <row r="27" spans="2:9">
      <c r="B27" s="46"/>
      <c r="D27" s="47"/>
      <c r="E27" s="47"/>
      <c r="F27" s="47"/>
      <c r="G27" s="47"/>
      <c r="H27" s="47"/>
    </row>
    <row r="28" spans="2:9" ht="15.75">
      <c r="B28" s="168" t="s">
        <v>270</v>
      </c>
      <c r="C28" s="169"/>
      <c r="D28" s="169"/>
      <c r="E28" s="169"/>
      <c r="F28" s="169"/>
      <c r="G28" s="169"/>
      <c r="H28" s="169"/>
      <c r="I28" s="48"/>
    </row>
    <row r="29" spans="2:9" outlineLevel="1"/>
    <row r="30" spans="2:9" outlineLevel="1">
      <c r="B30" s="183" t="str">
        <f>B9</f>
        <v>TRANSACTIONS WHERE YOU ARE THE ACQUIRER</v>
      </c>
    </row>
    <row r="31" spans="2:9" outlineLevel="1">
      <c r="B31" s="57" t="s">
        <v>313</v>
      </c>
    </row>
    <row r="32" spans="2:9" outlineLevel="1">
      <c r="B32" s="56" t="s">
        <v>273</v>
      </c>
      <c r="C32" s="39" t="str">
        <f>C26</f>
        <v>%</v>
      </c>
      <c r="D32" s="174"/>
      <c r="E32" s="174"/>
      <c r="F32" s="174"/>
      <c r="G32" s="174"/>
      <c r="H32" s="174"/>
      <c r="I32" s="45"/>
    </row>
    <row r="33" spans="2:16" outlineLevel="1">
      <c r="B33" s="56" t="s">
        <v>274</v>
      </c>
      <c r="C33" s="39" t="str">
        <f>C22</f>
        <v>xxxx</v>
      </c>
      <c r="D33" s="164"/>
      <c r="E33" s="164"/>
      <c r="F33" s="164"/>
      <c r="G33" s="164"/>
      <c r="H33" s="164"/>
      <c r="I33" s="45"/>
    </row>
    <row r="34" spans="2:16" outlineLevel="1">
      <c r="B34" s="183" t="str">
        <f>B18</f>
        <v>TRANSACTIONS WHERE YOU ARE THE ISSUER</v>
      </c>
      <c r="C34" s="39"/>
      <c r="D34" s="54"/>
      <c r="E34" s="54"/>
      <c r="F34" s="54"/>
      <c r="G34" s="54"/>
      <c r="H34" s="54"/>
      <c r="I34" s="45"/>
    </row>
    <row r="35" spans="2:16" outlineLevel="1">
      <c r="B35" s="57" t="s">
        <v>309</v>
      </c>
      <c r="C35" s="39"/>
      <c r="D35" s="54"/>
      <c r="E35" s="54"/>
      <c r="F35" s="54"/>
      <c r="G35" s="54"/>
      <c r="H35" s="54"/>
      <c r="I35" s="45"/>
    </row>
    <row r="36" spans="2:16" outlineLevel="1">
      <c r="B36" s="56" t="str">
        <f>B32</f>
        <v>Percentage charged on a transaction value</v>
      </c>
      <c r="C36" s="39" t="str">
        <f>C32</f>
        <v>%</v>
      </c>
      <c r="D36" s="174"/>
      <c r="E36" s="174"/>
      <c r="F36" s="174"/>
      <c r="G36" s="174"/>
      <c r="H36" s="174"/>
      <c r="I36" s="45"/>
    </row>
    <row r="37" spans="2:16" outlineLevel="1">
      <c r="B37" s="56" t="str">
        <f>B33</f>
        <v>Fixed amount charged per transaction</v>
      </c>
      <c r="C37" s="39" t="str">
        <f>C33</f>
        <v>xxxx</v>
      </c>
      <c r="D37" s="164"/>
      <c r="E37" s="164"/>
      <c r="F37" s="164"/>
      <c r="G37" s="164"/>
      <c r="H37" s="164"/>
      <c r="I37" s="45"/>
    </row>
    <row r="38" spans="2:16" outlineLevel="1">
      <c r="P38" s="49"/>
    </row>
    <row r="39" spans="2:16" ht="15.75">
      <c r="B39" s="168" t="s">
        <v>280</v>
      </c>
      <c r="C39" s="169"/>
      <c r="D39" s="169"/>
      <c r="E39" s="169"/>
      <c r="F39" s="169"/>
      <c r="G39" s="169"/>
      <c r="H39" s="169"/>
    </row>
    <row r="40" spans="2:16" outlineLevel="1">
      <c r="B40" s="20"/>
      <c r="C40" s="20"/>
      <c r="D40" s="50"/>
      <c r="E40" s="50"/>
      <c r="F40" s="50"/>
      <c r="G40" s="50"/>
      <c r="H40" s="50"/>
    </row>
    <row r="41" spans="2:16" s="60" customFormat="1" outlineLevel="1">
      <c r="B41" s="183" t="str">
        <f>B30</f>
        <v>TRANSACTIONS WHERE YOU ARE THE ACQUIRER</v>
      </c>
      <c r="C41" s="20"/>
      <c r="D41" s="58"/>
      <c r="E41" s="58"/>
      <c r="F41" s="58"/>
      <c r="G41" s="58"/>
      <c r="H41" s="58"/>
      <c r="I41" s="59"/>
    </row>
    <row r="42" spans="2:16" s="63" customFormat="1" ht="15.75" outlineLevel="1">
      <c r="B42" s="61" t="s">
        <v>281</v>
      </c>
      <c r="C42" s="20"/>
      <c r="D42" s="51"/>
      <c r="E42" s="51"/>
      <c r="F42" s="51"/>
      <c r="G42" s="51"/>
      <c r="H42" s="51"/>
      <c r="I42" s="62"/>
    </row>
    <row r="43" spans="2:16" outlineLevel="1">
      <c r="B43" s="56" t="s">
        <v>282</v>
      </c>
      <c r="C43" s="39" t="str">
        <f>C36</f>
        <v>%</v>
      </c>
      <c r="D43" s="174"/>
      <c r="E43" s="174"/>
      <c r="F43" s="174"/>
      <c r="G43" s="174"/>
      <c r="H43" s="174"/>
    </row>
    <row r="44" spans="2:16" outlineLevel="1">
      <c r="B44" s="56" t="s">
        <v>283</v>
      </c>
      <c r="C44" s="39" t="str">
        <f>C37</f>
        <v>xxxx</v>
      </c>
      <c r="D44" s="164"/>
      <c r="E44" s="164"/>
      <c r="F44" s="164"/>
      <c r="G44" s="164"/>
      <c r="H44" s="164"/>
    </row>
    <row r="45" spans="2:16" outlineLevel="1">
      <c r="B45" s="61" t="s">
        <v>284</v>
      </c>
      <c r="C45" s="20"/>
      <c r="D45" s="51"/>
      <c r="E45" s="51"/>
      <c r="F45" s="51"/>
      <c r="G45" s="51"/>
      <c r="H45" s="51"/>
    </row>
    <row r="46" spans="2:16" outlineLevel="1">
      <c r="B46" s="56" t="str">
        <f>B43</f>
        <v>Percentage paid on a transaction value</v>
      </c>
      <c r="C46" s="39" t="str">
        <f>C43</f>
        <v>%</v>
      </c>
      <c r="D46" s="174"/>
      <c r="E46" s="174"/>
      <c r="F46" s="174"/>
      <c r="G46" s="174"/>
      <c r="H46" s="174"/>
    </row>
    <row r="47" spans="2:16" outlineLevel="1">
      <c r="B47" s="56" t="str">
        <f>B44</f>
        <v>Fixed amount paid per transaction</v>
      </c>
      <c r="C47" s="39" t="str">
        <f>C44</f>
        <v>xxxx</v>
      </c>
      <c r="D47" s="164"/>
      <c r="E47" s="164"/>
      <c r="F47" s="164"/>
      <c r="G47" s="164"/>
      <c r="H47" s="164"/>
    </row>
    <row r="48" spans="2:16" outlineLevel="1">
      <c r="B48" s="183" t="str">
        <f>B34</f>
        <v>TRANSACTIONS WHERE YOU ARE THE ISSUER</v>
      </c>
      <c r="C48" s="20"/>
      <c r="D48" s="51"/>
      <c r="E48" s="51"/>
      <c r="F48" s="51"/>
      <c r="G48" s="51"/>
      <c r="H48" s="51"/>
    </row>
    <row r="49" spans="2:8" outlineLevel="1">
      <c r="B49" s="61" t="str">
        <f>B42</f>
        <v>Switching cost paid to the switch operator</v>
      </c>
      <c r="C49" s="20"/>
      <c r="D49" s="51"/>
      <c r="E49" s="51"/>
      <c r="F49" s="51"/>
      <c r="G49" s="51"/>
      <c r="H49" s="51"/>
    </row>
    <row r="50" spans="2:8" outlineLevel="1">
      <c r="B50" s="56" t="str">
        <f>B43</f>
        <v>Percentage paid on a transaction value</v>
      </c>
      <c r="C50" s="39" t="str">
        <f>C46</f>
        <v>%</v>
      </c>
      <c r="D50" s="174"/>
      <c r="E50" s="174"/>
      <c r="F50" s="174"/>
      <c r="G50" s="174"/>
      <c r="H50" s="174"/>
    </row>
    <row r="51" spans="2:8" outlineLevel="1">
      <c r="B51" s="56" t="str">
        <f>B44</f>
        <v>Fixed amount paid per transaction</v>
      </c>
      <c r="C51" s="39" t="str">
        <f>C47</f>
        <v>xxxx</v>
      </c>
      <c r="D51" s="164"/>
      <c r="E51" s="164"/>
      <c r="F51" s="164"/>
      <c r="G51" s="164"/>
      <c r="H51" s="164"/>
    </row>
    <row r="52" spans="2:8" outlineLevel="1">
      <c r="B52" s="61" t="s">
        <v>314</v>
      </c>
      <c r="C52" s="20"/>
      <c r="D52" s="51"/>
      <c r="E52" s="51"/>
      <c r="F52" s="51"/>
      <c r="G52" s="51"/>
      <c r="H52" s="51"/>
    </row>
    <row r="53" spans="2:8" outlineLevel="1">
      <c r="B53" s="56" t="str">
        <f>B50</f>
        <v>Percentage paid on a transaction value</v>
      </c>
      <c r="C53" s="39" t="str">
        <f>C50</f>
        <v>%</v>
      </c>
      <c r="D53" s="174"/>
      <c r="E53" s="174"/>
      <c r="F53" s="174"/>
      <c r="G53" s="174"/>
      <c r="H53" s="174"/>
    </row>
    <row r="54" spans="2:8" outlineLevel="1">
      <c r="B54" s="56" t="str">
        <f>B51</f>
        <v>Fixed amount paid per transaction</v>
      </c>
      <c r="C54" s="39" t="str">
        <f>C51</f>
        <v>xxxx</v>
      </c>
      <c r="D54" s="164"/>
      <c r="E54" s="164"/>
      <c r="F54" s="164"/>
      <c r="G54" s="164"/>
      <c r="H54" s="164"/>
    </row>
    <row r="55" spans="2:8" outlineLevel="1">
      <c r="B55" s="183" t="s">
        <v>301</v>
      </c>
      <c r="C55" s="20"/>
      <c r="D55" s="51"/>
      <c r="E55" s="51"/>
      <c r="F55" s="51"/>
      <c r="G55" s="51"/>
      <c r="H55" s="51"/>
    </row>
    <row r="56" spans="2:8" outlineLevel="1">
      <c r="B56" s="61" t="s">
        <v>288</v>
      </c>
      <c r="C56" s="20"/>
    </row>
    <row r="57" spans="2:8" outlineLevel="1">
      <c r="B57" s="56" t="s">
        <v>64</v>
      </c>
      <c r="C57" s="39" t="s">
        <v>14</v>
      </c>
      <c r="D57" s="182">
        <f>100%-D58</f>
        <v>1</v>
      </c>
      <c r="E57" s="182">
        <f t="shared" ref="E57:H57" si="3">100%-E58</f>
        <v>1</v>
      </c>
      <c r="F57" s="182">
        <f t="shared" si="3"/>
        <v>1</v>
      </c>
      <c r="G57" s="182">
        <f t="shared" si="3"/>
        <v>1</v>
      </c>
      <c r="H57" s="182">
        <f t="shared" si="3"/>
        <v>1</v>
      </c>
    </row>
    <row r="58" spans="2:8" outlineLevel="1">
      <c r="B58" s="56" t="s">
        <v>70</v>
      </c>
      <c r="C58" s="39" t="s">
        <v>14</v>
      </c>
      <c r="D58" s="174"/>
      <c r="E58" s="174"/>
      <c r="F58" s="174"/>
      <c r="G58" s="174"/>
      <c r="H58" s="174"/>
    </row>
    <row r="59" spans="2:8" outlineLevel="1">
      <c r="B59" s="61" t="s">
        <v>289</v>
      </c>
      <c r="C59" s="20"/>
    </row>
    <row r="60" spans="2:8" outlineLevel="1">
      <c r="B60" s="56" t="s">
        <v>297</v>
      </c>
      <c r="C60" s="39" t="str">
        <f>C7</f>
        <v>Nbr</v>
      </c>
      <c r="D60" s="164"/>
      <c r="E60" s="164"/>
      <c r="F60" s="164"/>
      <c r="G60" s="164"/>
      <c r="H60" s="164"/>
    </row>
    <row r="61" spans="2:8" outlineLevel="1">
      <c r="B61" s="56" t="s">
        <v>291</v>
      </c>
      <c r="C61" s="39" t="str">
        <f>C54</f>
        <v>xxxx</v>
      </c>
      <c r="D61" s="164"/>
      <c r="E61" s="164"/>
      <c r="F61" s="164"/>
      <c r="G61" s="164"/>
      <c r="H61" s="164"/>
    </row>
    <row r="62" spans="2:8" outlineLevel="1">
      <c r="B62" s="56" t="s">
        <v>292</v>
      </c>
      <c r="C62" s="39" t="str">
        <f>C61</f>
        <v>xxxx</v>
      </c>
      <c r="D62" s="164"/>
      <c r="E62" s="164"/>
      <c r="F62" s="164"/>
      <c r="G62" s="164"/>
      <c r="H62" s="164"/>
    </row>
    <row r="63" spans="2:8" outlineLevel="1">
      <c r="B63" s="64"/>
      <c r="C63" s="20"/>
    </row>
  </sheetData>
  <pageMargins left="0.7" right="0.7" top="0.75" bottom="0.75" header="0.3" footer="0.3"/>
  <pageSetup paperSize="9" orientation="portrait" verticalDpi="0" r:id="rId1"/>
  <ignoredErrors>
    <ignoredError sqref="C11:C12 C14"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FE631DA-922A-442F-951E-28BB652DEF34}">
          <x14:formula1>
            <xm:f>Référentiel!$H$5:$H$9</xm:f>
          </x14:formula1>
          <xm:sqref>C6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BF6D6-3473-4B46-A122-CC27CEAE895A}">
  <sheetPr>
    <tabColor theme="8"/>
  </sheetPr>
  <dimension ref="A1:U227"/>
  <sheetViews>
    <sheetView showGridLines="0" zoomScale="40" zoomScaleNormal="40" workbookViewId="0">
      <selection activeCell="B5" sqref="B5"/>
    </sheetView>
  </sheetViews>
  <sheetFormatPr defaultColWidth="8.6640625" defaultRowHeight="15"/>
  <cols>
    <col min="1" max="1" width="5.5546875" style="205" customWidth="1"/>
    <col min="2" max="2" width="18.6640625" style="205" customWidth="1"/>
    <col min="3" max="3" width="6.6640625" style="205" customWidth="1"/>
    <col min="4" max="4" width="19.109375" style="205" customWidth="1"/>
    <col min="5" max="5" width="16.88671875" style="205" customWidth="1"/>
    <col min="6" max="6" width="20.77734375" style="205" customWidth="1"/>
    <col min="7" max="7" width="19.77734375" style="205" customWidth="1"/>
    <col min="8" max="8" width="5.88671875" style="207" customWidth="1"/>
    <col min="9" max="12" width="25.21875" style="205" customWidth="1"/>
    <col min="13" max="13" width="26.6640625" style="205" customWidth="1"/>
    <col min="14" max="14" width="4.21875" style="205" customWidth="1"/>
    <col min="15" max="15" width="3.88671875" style="207" customWidth="1"/>
    <col min="16" max="16" width="18.44140625" style="205" customWidth="1"/>
    <col min="17" max="21" width="13.33203125" style="205" customWidth="1"/>
    <col min="22" max="16384" width="8.6640625" style="205"/>
  </cols>
  <sheetData>
    <row r="1" spans="1:21" s="197" customFormat="1" ht="45.95" customHeight="1">
      <c r="H1" s="192" t="s">
        <v>99</v>
      </c>
      <c r="I1" s="203"/>
      <c r="O1" s="204"/>
    </row>
    <row r="3" spans="1:21" ht="12.6" customHeight="1" thickBot="1">
      <c r="C3" s="206"/>
    </row>
    <row r="4" spans="1:21" s="208" customFormat="1" ht="28.5" customHeight="1">
      <c r="B4" s="193" t="s">
        <v>315</v>
      </c>
      <c r="C4" s="133"/>
      <c r="D4" s="245" t="s">
        <v>316</v>
      </c>
      <c r="E4" s="246"/>
      <c r="F4" s="246"/>
      <c r="G4" s="247"/>
      <c r="H4" s="194" t="s">
        <v>221</v>
      </c>
      <c r="I4" s="194">
        <f>'Base assumptions'!D7</f>
        <v>2018</v>
      </c>
      <c r="J4" s="194">
        <f>I4+1</f>
        <v>2019</v>
      </c>
      <c r="K4" s="194">
        <f t="shared" ref="K4:M4" si="0">J4+1</f>
        <v>2020</v>
      </c>
      <c r="L4" s="194">
        <f t="shared" si="0"/>
        <v>2021</v>
      </c>
      <c r="M4" s="194">
        <f t="shared" si="0"/>
        <v>2022</v>
      </c>
      <c r="O4" s="207"/>
    </row>
    <row r="5" spans="1:21" s="210" customFormat="1" ht="20.25">
      <c r="A5" s="209" t="s">
        <v>317</v>
      </c>
      <c r="B5" s="220"/>
      <c r="C5" s="214"/>
      <c r="D5" s="242" t="str">
        <f>'Data projection'!B21</f>
        <v>Total Number of interoperable transactions</v>
      </c>
      <c r="E5" s="243"/>
      <c r="F5" s="243"/>
      <c r="G5" s="244"/>
      <c r="H5" s="223" t="str">
        <f>'Data projection'!C21</f>
        <v>Nbr</v>
      </c>
      <c r="I5" s="224">
        <f>'Data projection'!D21</f>
        <v>0</v>
      </c>
      <c r="J5" s="224">
        <f>'Data projection'!E21</f>
        <v>0</v>
      </c>
      <c r="K5" s="224">
        <f>'Data projection'!F21</f>
        <v>0</v>
      </c>
      <c r="L5" s="224">
        <f>'Data projection'!G21</f>
        <v>0</v>
      </c>
      <c r="M5" s="224">
        <f>'Data projection'!H21</f>
        <v>0</v>
      </c>
      <c r="O5" s="211"/>
    </row>
    <row r="6" spans="1:21" s="210" customFormat="1" ht="20.25">
      <c r="A6" s="209" t="s">
        <v>317</v>
      </c>
      <c r="B6" s="220"/>
      <c r="C6" s="214"/>
      <c r="D6" s="242" t="str">
        <f>'Data projection'!B33</f>
        <v>Total Value of interoperable transactions</v>
      </c>
      <c r="E6" s="243"/>
      <c r="F6" s="243"/>
      <c r="G6" s="244"/>
      <c r="H6" s="223" t="str">
        <f>'Data projection'!C33</f>
        <v>xxxx</v>
      </c>
      <c r="I6" s="224">
        <f>'Data projection'!D33</f>
        <v>0</v>
      </c>
      <c r="J6" s="224">
        <f>'Data projection'!E33</f>
        <v>0</v>
      </c>
      <c r="K6" s="224">
        <f>'Data projection'!F33</f>
        <v>0</v>
      </c>
      <c r="L6" s="224">
        <f>'Data projection'!G33</f>
        <v>0</v>
      </c>
      <c r="M6" s="224">
        <f>'Data projection'!H33</f>
        <v>0</v>
      </c>
    </row>
    <row r="7" spans="1:21" s="210" customFormat="1" ht="20.25">
      <c r="A7" s="209" t="s">
        <v>317</v>
      </c>
      <c r="B7" s="220"/>
      <c r="C7" s="214"/>
      <c r="D7" s="242" t="s">
        <v>318</v>
      </c>
      <c r="E7" s="243"/>
      <c r="F7" s="243"/>
      <c r="G7" s="244"/>
      <c r="H7" s="223" t="str">
        <f>'Income statement'!C7</f>
        <v>xxxx</v>
      </c>
      <c r="I7" s="224" t="str">
        <f>IFERROR('Income statement'!D7/'Income statement'!D17,"Please fill input data")</f>
        <v>Please fill input data</v>
      </c>
      <c r="J7" s="224" t="str">
        <f>IFERROR('Income statement'!E7/'Income statement'!E17,"Please fill input data")</f>
        <v>Please fill input data</v>
      </c>
      <c r="K7" s="224" t="str">
        <f>IFERROR('Income statement'!F7/'Income statement'!F17,"Please fill input data")</f>
        <v>Please fill input data</v>
      </c>
      <c r="L7" s="224" t="str">
        <f>IFERROR('Income statement'!G7/'Income statement'!G17,"Please fill input data")</f>
        <v>Please fill input data</v>
      </c>
      <c r="M7" s="224" t="str">
        <f>IFERROR('Income statement'!H7/'Income statement'!H17,"Please fill input data")</f>
        <v>Please fill input data</v>
      </c>
      <c r="O7" s="211"/>
      <c r="Q7" s="211"/>
    </row>
    <row r="8" spans="1:21" s="210" customFormat="1" ht="20.25">
      <c r="A8" s="209" t="s">
        <v>317</v>
      </c>
      <c r="B8" s="220"/>
      <c r="C8" s="214"/>
      <c r="D8" s="242" t="str">
        <f>'Income statement'!B25</f>
        <v>Average Revenue Per Active Interoperable User (90 days)</v>
      </c>
      <c r="E8" s="243"/>
      <c r="F8" s="243"/>
      <c r="G8" s="244"/>
      <c r="H8" s="223" t="str">
        <f>'Income statement'!C20</f>
        <v>xxxx</v>
      </c>
      <c r="I8" s="224" t="str">
        <f>IFERROR('Income statement'!D7/'Data projection'!D8,"Please fill input data")</f>
        <v>Please fill input data</v>
      </c>
      <c r="J8" s="224" t="str">
        <f>IFERROR('Income statement'!E7/'Data projection'!E8,"Please fill input data")</f>
        <v>Please fill input data</v>
      </c>
      <c r="K8" s="224" t="str">
        <f>IFERROR('Income statement'!F7/'Data projection'!F8,"Please fill input data")</f>
        <v>Please fill input data</v>
      </c>
      <c r="L8" s="224" t="str">
        <f>IFERROR('Income statement'!G7/'Data projection'!G8,"Please fill input data")</f>
        <v>Please fill input data</v>
      </c>
      <c r="M8" s="224" t="str">
        <f>IFERROR('Income statement'!H7/'Data projection'!H8,"Please fill input data")</f>
        <v>Please fill input data</v>
      </c>
      <c r="O8" s="211"/>
      <c r="Q8" s="211"/>
    </row>
    <row r="9" spans="1:21" s="210" customFormat="1" ht="20.25">
      <c r="A9" s="209" t="s">
        <v>317</v>
      </c>
      <c r="B9" s="220"/>
      <c r="C9" s="214"/>
      <c r="D9" s="242" t="s">
        <v>319</v>
      </c>
      <c r="E9" s="243"/>
      <c r="F9" s="243"/>
      <c r="G9" s="244"/>
      <c r="H9" s="223" t="s">
        <v>14</v>
      </c>
      <c r="I9" s="224"/>
      <c r="J9" s="225" t="str">
        <f>IFERROR((('Income statement'!E8-'Income statement'!D8)/'Income statement'!D8)/(('Income statement'!E17-'Income statement'!D17)/'Income statement'!D17),"Please fill input data")</f>
        <v>Please fill input data</v>
      </c>
      <c r="K9" s="225" t="str">
        <f>IFERROR((('Income statement'!F8-'Income statement'!E8)/'Income statement'!E8)/(('Income statement'!F17-'Income statement'!E17)/'Income statement'!E17),"Please fill input data")</f>
        <v>Please fill input data</v>
      </c>
      <c r="L9" s="225" t="str">
        <f>IFERROR((('Income statement'!G8-'Income statement'!F8)/'Income statement'!F8)/(('Income statement'!G17-'Income statement'!F17)/'Income statement'!F17),"Please fill input data")</f>
        <v>Please fill input data</v>
      </c>
      <c r="M9" s="225" t="str">
        <f>IFERROR((('Income statement'!H8-'Income statement'!G8)/'Income statement'!G8)/(('Income statement'!H17-'Income statement'!G17)/'Income statement'!G17),"Please fill input data")</f>
        <v>Please fill input data</v>
      </c>
      <c r="O9" s="211"/>
      <c r="Q9" s="211"/>
    </row>
    <row r="10" spans="1:21" s="210" customFormat="1" ht="20.25">
      <c r="A10" s="209" t="s">
        <v>317</v>
      </c>
      <c r="B10" s="220"/>
      <c r="C10" s="214"/>
      <c r="D10" s="242" t="s">
        <v>320</v>
      </c>
      <c r="E10" s="243"/>
      <c r="F10" s="243"/>
      <c r="G10" s="244"/>
      <c r="H10" s="223" t="s">
        <v>14</v>
      </c>
      <c r="I10" s="224" t="str">
        <f>IFERROR('Data projection'!D21/'Income statement'!D17,"Please fill input data")</f>
        <v>Please fill input data</v>
      </c>
      <c r="J10" s="224" t="str">
        <f>IFERROR('Data projection'!E21/'Income statement'!E17,"Please fill input data")</f>
        <v>Please fill input data</v>
      </c>
      <c r="K10" s="224" t="str">
        <f>IFERROR('Data projection'!F21/'Income statement'!F17,"Please fill input data")</f>
        <v>Please fill input data</v>
      </c>
      <c r="L10" s="224" t="str">
        <f>IFERROR('Data projection'!G21/'Income statement'!G17,"Please fill input data")</f>
        <v>Please fill input data</v>
      </c>
      <c r="M10" s="224" t="str">
        <f>IFERROR('Data projection'!H21/'Income statement'!H17,"Please fill input data")</f>
        <v>Please fill input data</v>
      </c>
      <c r="O10" s="211"/>
      <c r="Q10" s="211"/>
    </row>
    <row r="11" spans="1:21" s="210" customFormat="1" ht="20.25">
      <c r="A11" s="209" t="s">
        <v>317</v>
      </c>
      <c r="B11" s="221"/>
      <c r="C11" s="214"/>
      <c r="D11" s="242" t="str">
        <f>'Income statement'!B26</f>
        <v>Gross Profit Margin</v>
      </c>
      <c r="E11" s="243"/>
      <c r="F11" s="243"/>
      <c r="G11" s="244"/>
      <c r="H11" s="223" t="s">
        <v>14</v>
      </c>
      <c r="I11" s="226" t="str">
        <f>IFERROR(('Income statement'!D7-'Income statement'!D8)/'Income statement'!D7,"Please fill input data")</f>
        <v>Please fill input data</v>
      </c>
      <c r="J11" s="226" t="str">
        <f>IFERROR(('Income statement'!E7-'Income statement'!E8)/'Income statement'!E7,"Please fill input data")</f>
        <v>Please fill input data</v>
      </c>
      <c r="K11" s="226" t="str">
        <f>IFERROR(('Income statement'!F7-'Income statement'!F8)/'Income statement'!F7,"Please fill input data")</f>
        <v>Please fill input data</v>
      </c>
      <c r="L11" s="226" t="str">
        <f>IFERROR(('Income statement'!G7-'Income statement'!G8)/'Income statement'!G7,"Please fill input data")</f>
        <v>Please fill input data</v>
      </c>
      <c r="M11" s="226" t="str">
        <f>IFERROR(('Income statement'!H7-'Income statement'!H8)/'Income statement'!H7,"Please fill input data")</f>
        <v>Please fill input data</v>
      </c>
      <c r="O11" s="211"/>
      <c r="Q11" s="211"/>
    </row>
    <row r="12" spans="1:21" s="210" customFormat="1" ht="21" thickBot="1">
      <c r="A12" s="209" t="s">
        <v>317</v>
      </c>
      <c r="B12" s="222"/>
      <c r="C12" s="214"/>
      <c r="D12" s="242" t="str">
        <f>'Income statement'!B28</f>
        <v>Net Profit Margin</v>
      </c>
      <c r="E12" s="243"/>
      <c r="F12" s="243"/>
      <c r="G12" s="244"/>
      <c r="H12" s="223" t="s">
        <v>14</v>
      </c>
      <c r="I12" s="226" t="str">
        <f>IFERROR('Income statement'!D20/'Income statement'!D7,"Please fill input data")</f>
        <v>Please fill input data</v>
      </c>
      <c r="J12" s="226" t="str">
        <f>IFERROR('Income statement'!E20/'Income statement'!E7,"Please fill input data")</f>
        <v>Please fill input data</v>
      </c>
      <c r="K12" s="226" t="str">
        <f>IFERROR('Income statement'!F20/'Income statement'!F7,"Please fill input data")</f>
        <v>Please fill input data</v>
      </c>
      <c r="L12" s="226" t="str">
        <f>IFERROR('Income statement'!G20/'Income statement'!G7,"Please fill input data")</f>
        <v>Please fill input data</v>
      </c>
      <c r="M12" s="226" t="str">
        <f>IFERROR('Income statement'!H20/'Income statement'!H7,"Please fill input data")</f>
        <v>Please fill input data</v>
      </c>
      <c r="O12" s="211"/>
      <c r="Q12" s="211"/>
    </row>
    <row r="13" spans="1:21">
      <c r="C13" s="241"/>
      <c r="D13" s="241"/>
      <c r="E13" s="241"/>
    </row>
    <row r="16" spans="1:21">
      <c r="C16" s="205">
        <f>'Data projection'!D3</f>
        <v>2018</v>
      </c>
      <c r="D16" s="205">
        <f>'Data projection'!E3</f>
        <v>2019</v>
      </c>
      <c r="E16" s="205">
        <f>'Data projection'!F3</f>
        <v>2020</v>
      </c>
      <c r="F16" s="205">
        <f>'Data projection'!G3</f>
        <v>2021</v>
      </c>
      <c r="G16" s="205">
        <f>'Data projection'!H3</f>
        <v>2022</v>
      </c>
      <c r="J16" s="205">
        <f>'Data projection'!D3</f>
        <v>2018</v>
      </c>
      <c r="K16" s="205">
        <f>'Data projection'!E3</f>
        <v>2019</v>
      </c>
      <c r="L16" s="205">
        <f>'Data projection'!F3</f>
        <v>2020</v>
      </c>
      <c r="M16" s="205">
        <f>'Data projection'!G3</f>
        <v>2021</v>
      </c>
      <c r="N16" s="205">
        <f>'Data projection'!H3</f>
        <v>2022</v>
      </c>
      <c r="Q16" s="205">
        <f>'Data projection'!D3</f>
        <v>2018</v>
      </c>
      <c r="R16" s="205">
        <f>'Data projection'!E3</f>
        <v>2019</v>
      </c>
      <c r="S16" s="205">
        <f>'Data projection'!F3</f>
        <v>2020</v>
      </c>
      <c r="T16" s="205">
        <f>'Data projection'!G3</f>
        <v>2021</v>
      </c>
      <c r="U16" s="205">
        <f>'Data projection'!H3</f>
        <v>2022</v>
      </c>
    </row>
    <row r="17" spans="2:21">
      <c r="B17" s="205" t="str">
        <f>'Data projection'!B7</f>
        <v>Total Number of MM users</v>
      </c>
      <c r="C17" s="205">
        <f>'Data projection'!D7</f>
        <v>0</v>
      </c>
      <c r="D17" s="205">
        <f>'Data projection'!E7</f>
        <v>0</v>
      </c>
      <c r="E17" s="205">
        <f>'Data projection'!F7</f>
        <v>0</v>
      </c>
      <c r="F17" s="205">
        <f>'Data projection'!G7</f>
        <v>0</v>
      </c>
      <c r="G17" s="205">
        <f>'Data projection'!H7</f>
        <v>0</v>
      </c>
      <c r="I17" s="205" t="str">
        <f>'Data projection'!B12</f>
        <v>Total Number of MM transactions</v>
      </c>
      <c r="J17" s="205">
        <f>'Data projection'!D12</f>
        <v>0</v>
      </c>
      <c r="K17" s="205">
        <f>'Data projection'!E12</f>
        <v>0</v>
      </c>
      <c r="L17" s="205">
        <f>'Data projection'!F12</f>
        <v>0</v>
      </c>
      <c r="M17" s="205">
        <f>'Data projection'!G12</f>
        <v>0</v>
      </c>
      <c r="N17" s="205">
        <f>'Data projection'!H12</f>
        <v>0</v>
      </c>
      <c r="P17" s="205" t="str">
        <f>'Data projection'!B17</f>
        <v>Total Value of MM transactions</v>
      </c>
      <c r="Q17" s="205">
        <f>'Data projection'!E17</f>
        <v>0</v>
      </c>
      <c r="R17" s="205">
        <f>'Data projection'!F17</f>
        <v>0</v>
      </c>
      <c r="S17" s="205">
        <f>'Data projection'!G17</f>
        <v>0</v>
      </c>
      <c r="T17" s="205">
        <f>'Data projection'!H17</f>
        <v>0</v>
      </c>
      <c r="U17" s="205">
        <f>'Data projection'!I17</f>
        <v>0</v>
      </c>
    </row>
    <row r="18" spans="2:21">
      <c r="B18" s="205" t="str">
        <f>'Data projection'!B8</f>
        <v>Total Average number of active MM users (90 days)</v>
      </c>
      <c r="C18" s="205">
        <f>'Data projection'!D8</f>
        <v>0</v>
      </c>
      <c r="D18" s="205">
        <f>'Data projection'!E8</f>
        <v>0</v>
      </c>
      <c r="E18" s="205">
        <f>'Data projection'!F8</f>
        <v>0</v>
      </c>
      <c r="F18" s="205">
        <f>'Data projection'!G8</f>
        <v>0</v>
      </c>
      <c r="G18" s="205">
        <f>'Data projection'!H8</f>
        <v>0</v>
      </c>
      <c r="I18" s="205" t="str">
        <f>'Data projection'!B21</f>
        <v>Total Number of interoperable transactions</v>
      </c>
      <c r="J18" s="205">
        <f>'Data projection'!D21</f>
        <v>0</v>
      </c>
      <c r="K18" s="205">
        <f>'Data projection'!E21</f>
        <v>0</v>
      </c>
      <c r="L18" s="205">
        <f>'Data projection'!F21</f>
        <v>0</v>
      </c>
      <c r="M18" s="205">
        <f>'Data projection'!G21</f>
        <v>0</v>
      </c>
      <c r="N18" s="205">
        <f>'Data projection'!H21</f>
        <v>0</v>
      </c>
      <c r="P18" s="205" t="str">
        <f>'Data projection'!B33</f>
        <v>Total Value of interoperable transactions</v>
      </c>
      <c r="Q18" s="205">
        <f>'Data projection'!D33</f>
        <v>0</v>
      </c>
      <c r="R18" s="205">
        <f>'Data projection'!E33</f>
        <v>0</v>
      </c>
      <c r="S18" s="205">
        <f>'Data projection'!F33</f>
        <v>0</v>
      </c>
      <c r="T18" s="205">
        <f>'Data projection'!G33</f>
        <v>0</v>
      </c>
      <c r="U18" s="205">
        <f>'Data projection'!H33</f>
        <v>0</v>
      </c>
    </row>
    <row r="19" spans="2:21">
      <c r="B19" s="205" t="str">
        <f>'Data projection'!B9</f>
        <v>Active MM users (90 days) rate</v>
      </c>
      <c r="C19" s="205" t="e">
        <f>'Data projection'!D9</f>
        <v>#DIV/0!</v>
      </c>
      <c r="D19" s="205" t="e">
        <f>'Data projection'!E9</f>
        <v>#DIV/0!</v>
      </c>
      <c r="E19" s="205" t="e">
        <f>'Data projection'!F9</f>
        <v>#DIV/0!</v>
      </c>
      <c r="F19" s="205" t="e">
        <f>'Data projection'!G9</f>
        <v>#DIV/0!</v>
      </c>
      <c r="G19" s="205" t="e">
        <f>'Data projection'!H9</f>
        <v>#DIV/0!</v>
      </c>
      <c r="I19" s="205" t="s">
        <v>321</v>
      </c>
      <c r="J19" s="205" t="e">
        <f>J18/J17</f>
        <v>#DIV/0!</v>
      </c>
      <c r="K19" s="205" t="e">
        <f t="shared" ref="K19:N19" si="1">K18/K17</f>
        <v>#DIV/0!</v>
      </c>
      <c r="L19" s="205" t="e">
        <f t="shared" si="1"/>
        <v>#DIV/0!</v>
      </c>
      <c r="M19" s="205" t="e">
        <f t="shared" si="1"/>
        <v>#DIV/0!</v>
      </c>
      <c r="N19" s="205" t="e">
        <f t="shared" si="1"/>
        <v>#DIV/0!</v>
      </c>
      <c r="P19" s="205" t="s">
        <v>321</v>
      </c>
      <c r="Q19" s="205" t="e">
        <f>Q18/Q17</f>
        <v>#DIV/0!</v>
      </c>
      <c r="R19" s="205" t="e">
        <f t="shared" ref="R19:U19" si="2">R18/R17</f>
        <v>#DIV/0!</v>
      </c>
      <c r="S19" s="205" t="e">
        <f t="shared" si="2"/>
        <v>#DIV/0!</v>
      </c>
      <c r="T19" s="205" t="e">
        <f t="shared" si="2"/>
        <v>#DIV/0!</v>
      </c>
      <c r="U19" s="205" t="e">
        <f t="shared" si="2"/>
        <v>#DIV/0!</v>
      </c>
    </row>
    <row r="29" spans="2:21">
      <c r="C29" s="205">
        <f>'Data projection'!D3</f>
        <v>2018</v>
      </c>
      <c r="D29" s="205">
        <f>'Data projection'!E3</f>
        <v>2019</v>
      </c>
      <c r="E29" s="205">
        <f>'Data projection'!F3</f>
        <v>2020</v>
      </c>
      <c r="F29" s="205">
        <f>'Data projection'!G3</f>
        <v>2021</v>
      </c>
      <c r="G29" s="205">
        <f>'Data projection'!H3</f>
        <v>2022</v>
      </c>
      <c r="J29" s="205">
        <f>'Data projection'!D3</f>
        <v>2018</v>
      </c>
      <c r="K29" s="205">
        <f>'Data projection'!E3</f>
        <v>2019</v>
      </c>
      <c r="L29" s="205">
        <f>'Data projection'!F3</f>
        <v>2020</v>
      </c>
      <c r="M29" s="205">
        <f>'Data projection'!G3</f>
        <v>2021</v>
      </c>
      <c r="N29" s="205">
        <f>'Data projection'!H3</f>
        <v>2022</v>
      </c>
      <c r="Q29" s="205">
        <f>'Data projection'!D3</f>
        <v>2018</v>
      </c>
      <c r="R29" s="205">
        <f>'Data projection'!E3</f>
        <v>2019</v>
      </c>
      <c r="S29" s="205">
        <f>'Data projection'!F3</f>
        <v>2020</v>
      </c>
      <c r="T29" s="205">
        <f>'Data projection'!G3</f>
        <v>2021</v>
      </c>
      <c r="U29" s="205">
        <f>'Data projection'!H3</f>
        <v>2022</v>
      </c>
    </row>
    <row r="30" spans="2:21">
      <c r="B30" s="205" t="s">
        <v>322</v>
      </c>
      <c r="C30" s="205" t="e">
        <f>'Data projection'!D12/'Data projection'!D8</f>
        <v>#DIV/0!</v>
      </c>
      <c r="D30" s="205" t="e">
        <f>'Data projection'!E12/'Data projection'!E8</f>
        <v>#DIV/0!</v>
      </c>
      <c r="E30" s="205" t="e">
        <f>'Data projection'!F12/'Data projection'!F8</f>
        <v>#DIV/0!</v>
      </c>
      <c r="F30" s="205" t="e">
        <f>'Data projection'!G12/'Data projection'!G8</f>
        <v>#DIV/0!</v>
      </c>
      <c r="G30" s="205" t="e">
        <f>'Data projection'!H12/'Data projection'!H8</f>
        <v>#DIV/0!</v>
      </c>
      <c r="I30" s="205" t="s">
        <v>323</v>
      </c>
      <c r="J30" s="205" t="e">
        <f>'Data projection'!D21/'Data projection'!D8</f>
        <v>#DIV/0!</v>
      </c>
      <c r="K30" s="205" t="e">
        <f>'Data projection'!E21/'Data projection'!E8</f>
        <v>#DIV/0!</v>
      </c>
      <c r="L30" s="205" t="e">
        <f>'Data projection'!F21/'Data projection'!F8</f>
        <v>#DIV/0!</v>
      </c>
      <c r="M30" s="205" t="e">
        <f>'Data projection'!G21/'Data projection'!G8</f>
        <v>#DIV/0!</v>
      </c>
      <c r="N30" s="205" t="e">
        <f>'Data projection'!H21/'Data projection'!H8</f>
        <v>#DIV/0!</v>
      </c>
      <c r="P30" s="205" t="s">
        <v>324</v>
      </c>
      <c r="Q30" s="205">
        <f>'Data projection'!D10</f>
        <v>0</v>
      </c>
      <c r="R30" s="205">
        <f>'Data projection'!E10</f>
        <v>0</v>
      </c>
      <c r="S30" s="205">
        <f>'Data projection'!F10</f>
        <v>0</v>
      </c>
      <c r="T30" s="205">
        <f>'Data projection'!G10</f>
        <v>0</v>
      </c>
      <c r="U30" s="205">
        <f>'Data projection'!H10</f>
        <v>0</v>
      </c>
    </row>
    <row r="31" spans="2:21">
      <c r="B31" s="205" t="s">
        <v>325</v>
      </c>
      <c r="C31" s="205" t="e">
        <f>'Data projection'!D17/'Data projection'!D8</f>
        <v>#DIV/0!</v>
      </c>
      <c r="D31" s="205" t="e">
        <f>'Data projection'!E17/'Data projection'!E8</f>
        <v>#DIV/0!</v>
      </c>
      <c r="E31" s="205" t="e">
        <f>'Data projection'!F17/'Data projection'!F8</f>
        <v>#DIV/0!</v>
      </c>
      <c r="F31" s="205" t="e">
        <f>'Data projection'!G17/'Data projection'!G8</f>
        <v>#DIV/0!</v>
      </c>
      <c r="G31" s="205" t="e">
        <f>'Data projection'!H17/'Data projection'!H8</f>
        <v>#DIV/0!</v>
      </c>
      <c r="I31" s="205" t="s">
        <v>326</v>
      </c>
      <c r="J31" s="205" t="e">
        <f>'Data projection'!D33/'Data projection'!D8</f>
        <v>#DIV/0!</v>
      </c>
      <c r="K31" s="205" t="e">
        <f>'Data projection'!E33/'Data projection'!E8</f>
        <v>#DIV/0!</v>
      </c>
      <c r="L31" s="205" t="e">
        <f>'Data projection'!F33/'Data projection'!F8</f>
        <v>#DIV/0!</v>
      </c>
      <c r="M31" s="205" t="e">
        <f>'Data projection'!G33/'Data projection'!G8</f>
        <v>#DIV/0!</v>
      </c>
      <c r="N31" s="205" t="e">
        <f>'Data projection'!H33/'Data projection'!H8</f>
        <v>#DIV/0!</v>
      </c>
      <c r="P31" s="205" t="s">
        <v>327</v>
      </c>
      <c r="Q31" s="205" t="e">
        <f>'Data projection'!D8/'Data projection'!D10</f>
        <v>#DIV/0!</v>
      </c>
      <c r="R31" s="205" t="e">
        <f>'Data projection'!E8/'Data projection'!E10</f>
        <v>#DIV/0!</v>
      </c>
      <c r="S31" s="205" t="e">
        <f>'Data projection'!F8/'Data projection'!F10</f>
        <v>#DIV/0!</v>
      </c>
      <c r="T31" s="205" t="e">
        <f>'Data projection'!G8/'Data projection'!G10</f>
        <v>#DIV/0!</v>
      </c>
      <c r="U31" s="205" t="e">
        <f>'Data projection'!H8/'Data projection'!H10</f>
        <v>#DIV/0!</v>
      </c>
    </row>
    <row r="42" spans="2:21">
      <c r="C42" s="205">
        <f>'Data projection'!D3</f>
        <v>2018</v>
      </c>
      <c r="D42" s="205">
        <f>'Data projection'!E3</f>
        <v>2019</v>
      </c>
      <c r="E42" s="205">
        <f>'Data projection'!F3</f>
        <v>2020</v>
      </c>
      <c r="F42" s="205">
        <f>'Data projection'!G3</f>
        <v>2021</v>
      </c>
      <c r="G42" s="205">
        <f>'Data projection'!H3</f>
        <v>2022</v>
      </c>
      <c r="Q42" s="205">
        <f>'Income statement'!D3</f>
        <v>2018</v>
      </c>
      <c r="R42" s="205">
        <f>'Income statement'!E3</f>
        <v>2019</v>
      </c>
      <c r="S42" s="205">
        <f>'Income statement'!F3</f>
        <v>2020</v>
      </c>
      <c r="T42" s="205">
        <f>'Income statement'!G3</f>
        <v>2021</v>
      </c>
      <c r="U42" s="205">
        <f>'Income statement'!H3</f>
        <v>2022</v>
      </c>
    </row>
    <row r="43" spans="2:21">
      <c r="B43" s="205" t="str">
        <f>'Data projection'!B45</f>
        <v>Total Revenues generated by interoperable transactions</v>
      </c>
      <c r="C43" s="205" t="e">
        <f>'Data projection'!D45</f>
        <v>#VALUE!</v>
      </c>
      <c r="D43" s="205">
        <f>'Data projection'!E45</f>
        <v>0</v>
      </c>
      <c r="E43" s="205">
        <f>'Data projection'!F45</f>
        <v>0</v>
      </c>
      <c r="F43" s="205">
        <f>'Data projection'!G45</f>
        <v>0</v>
      </c>
      <c r="G43" s="205">
        <f>'Data projection'!H45</f>
        <v>0</v>
      </c>
      <c r="P43" s="205" t="s">
        <v>328</v>
      </c>
      <c r="Q43" s="205" t="e">
        <f>'Income statement'!D25</f>
        <v>#VALUE!</v>
      </c>
      <c r="R43" s="205" t="e">
        <f>'Income statement'!E25</f>
        <v>#DIV/0!</v>
      </c>
      <c r="S43" s="205" t="e">
        <f>'Income statement'!F25</f>
        <v>#DIV/0!</v>
      </c>
      <c r="T43" s="205" t="e">
        <f>'Income statement'!G25</f>
        <v>#DIV/0!</v>
      </c>
      <c r="U43" s="205" t="e">
        <f>'Income statement'!H25</f>
        <v>#DIV/0!</v>
      </c>
    </row>
    <row r="55" spans="2:21">
      <c r="C55" s="205">
        <f>'Data projection'!D3</f>
        <v>2018</v>
      </c>
      <c r="D55" s="205">
        <f>'Data projection'!E3</f>
        <v>2019</v>
      </c>
      <c r="E55" s="205">
        <f>'Data projection'!F3</f>
        <v>2020</v>
      </c>
      <c r="F55" s="205">
        <f>'Data projection'!G3</f>
        <v>2021</v>
      </c>
      <c r="G55" s="205">
        <f>'Data projection'!H3</f>
        <v>2022</v>
      </c>
      <c r="J55" s="205">
        <f>'Data projection'!D3</f>
        <v>2018</v>
      </c>
      <c r="K55" s="205">
        <f>'Data projection'!E3</f>
        <v>2019</v>
      </c>
      <c r="L55" s="205">
        <f>'Data projection'!F3</f>
        <v>2020</v>
      </c>
      <c r="M55" s="205">
        <f>'Data projection'!G3</f>
        <v>2021</v>
      </c>
      <c r="N55" s="205">
        <f>'Data projection'!H3</f>
        <v>2022</v>
      </c>
      <c r="Q55" s="205">
        <f>'Data projection'!D3</f>
        <v>2018</v>
      </c>
      <c r="R55" s="205">
        <f>'Data projection'!E3</f>
        <v>2019</v>
      </c>
      <c r="S55" s="205">
        <f>'Data projection'!F3</f>
        <v>2020</v>
      </c>
      <c r="T55" s="205">
        <f>'Data projection'!G3</f>
        <v>2021</v>
      </c>
      <c r="U55" s="205">
        <f>'Data projection'!H3</f>
        <v>2022</v>
      </c>
    </row>
    <row r="56" spans="2:21">
      <c r="B56" s="205" t="str">
        <f>'Data projection'!B57</f>
        <v>Total Transactionnal costs of interoperable transactions</v>
      </c>
      <c r="C56" s="205">
        <f>'Data projection'!D57</f>
        <v>0</v>
      </c>
      <c r="D56" s="205">
        <f>'Data projection'!E57</f>
        <v>0</v>
      </c>
      <c r="E56" s="205">
        <f>'Data projection'!F57</f>
        <v>0</v>
      </c>
      <c r="F56" s="205">
        <f>'Data projection'!G57</f>
        <v>0</v>
      </c>
      <c r="G56" s="205">
        <f>'Data projection'!H57</f>
        <v>0</v>
      </c>
      <c r="I56" s="205" t="str">
        <f>'Income statement'!B26</f>
        <v>Gross Profit Margin</v>
      </c>
      <c r="J56" s="205" t="e">
        <f>'Income statement'!D26</f>
        <v>#VALUE!</v>
      </c>
      <c r="K56" s="205" t="e">
        <f>'Income statement'!E26</f>
        <v>#DIV/0!</v>
      </c>
      <c r="L56" s="205" t="e">
        <f>'Income statement'!F26</f>
        <v>#DIV/0!</v>
      </c>
      <c r="M56" s="205" t="e">
        <f>'Income statement'!G26</f>
        <v>#DIV/0!</v>
      </c>
      <c r="N56" s="205" t="e">
        <f>'Income statement'!H26</f>
        <v>#DIV/0!</v>
      </c>
      <c r="P56" s="205" t="str">
        <f>'Income statement'!B27</f>
        <v>EBITDA</v>
      </c>
      <c r="Q56" s="205" t="e">
        <f>'Income statement'!D27</f>
        <v>#VALUE!</v>
      </c>
      <c r="R56" s="205">
        <f>'Income statement'!E27</f>
        <v>0</v>
      </c>
      <c r="S56" s="205">
        <f>'Income statement'!F27</f>
        <v>0</v>
      </c>
      <c r="T56" s="205">
        <f>'Income statement'!G27</f>
        <v>0</v>
      </c>
      <c r="U56" s="205">
        <f>'Income statement'!H27</f>
        <v>0</v>
      </c>
    </row>
    <row r="68" spans="2:21">
      <c r="C68" s="205">
        <f>'Data projection'!D3</f>
        <v>2018</v>
      </c>
      <c r="D68" s="205">
        <f>'Data projection'!E3</f>
        <v>2019</v>
      </c>
      <c r="E68" s="205">
        <f>'Data projection'!F3</f>
        <v>2020</v>
      </c>
      <c r="F68" s="205">
        <f>'Data projection'!G3</f>
        <v>2021</v>
      </c>
      <c r="G68" s="205">
        <f>'Data projection'!H3</f>
        <v>2022</v>
      </c>
      <c r="Q68" s="205">
        <f>'Income statement'!D3</f>
        <v>2018</v>
      </c>
      <c r="R68" s="205">
        <f>'Income statement'!E3</f>
        <v>2019</v>
      </c>
      <c r="S68" s="205">
        <f>'Income statement'!F3</f>
        <v>2020</v>
      </c>
      <c r="T68" s="205">
        <f>'Income statement'!G3</f>
        <v>2021</v>
      </c>
      <c r="U68" s="205">
        <f>'Income statement'!H3</f>
        <v>2022</v>
      </c>
    </row>
    <row r="69" spans="2:21">
      <c r="B69" s="205" t="str">
        <f>'Income statement'!B20</f>
        <v>Net income</v>
      </c>
      <c r="C69" s="205" t="e">
        <f>'Income statement'!D20</f>
        <v>#VALUE!</v>
      </c>
      <c r="D69" s="205">
        <f>'Income statement'!E20</f>
        <v>0</v>
      </c>
      <c r="E69" s="205">
        <f>'Income statement'!F20</f>
        <v>0</v>
      </c>
      <c r="F69" s="205">
        <f>'Income statement'!G20</f>
        <v>0</v>
      </c>
      <c r="G69" s="205">
        <f>'Income statement'!H20</f>
        <v>0</v>
      </c>
      <c r="P69" s="205" t="str">
        <f>'Income statement'!B28</f>
        <v>Net Profit Margin</v>
      </c>
      <c r="Q69" s="205" t="e">
        <f>'Income statement'!D28</f>
        <v>#VALUE!</v>
      </c>
      <c r="R69" s="205" t="e">
        <f>'Income statement'!E28</f>
        <v>#DIV/0!</v>
      </c>
      <c r="S69" s="205" t="e">
        <f>'Income statement'!F28</f>
        <v>#DIV/0!</v>
      </c>
      <c r="T69" s="205" t="e">
        <f>'Income statement'!G28</f>
        <v>#DIV/0!</v>
      </c>
      <c r="U69" s="205" t="e">
        <f>'Income statement'!H28</f>
        <v>#DIV/0!</v>
      </c>
    </row>
    <row r="80" spans="2:21">
      <c r="C80" s="205">
        <f>'Data projection'!D3</f>
        <v>2018</v>
      </c>
      <c r="F80" s="205">
        <f>'Data projection'!E3</f>
        <v>2019</v>
      </c>
      <c r="J80" s="205">
        <f>'Data projection'!F3</f>
        <v>2020</v>
      </c>
      <c r="M80" s="205">
        <f>'Data projection'!G3</f>
        <v>2021</v>
      </c>
      <c r="Q80" s="205">
        <f>'Data projection'!H3</f>
        <v>2022</v>
      </c>
    </row>
    <row r="81" spans="2:17">
      <c r="B81" s="205" t="str">
        <f>'Data projection'!B46</f>
        <v>W2W</v>
      </c>
      <c r="C81" s="212" t="e">
        <f>'Data projection'!D46/'Data projection'!$D$45</f>
        <v>#VALUE!</v>
      </c>
      <c r="E81" s="205" t="str">
        <f>B81</f>
        <v>W2W</v>
      </c>
      <c r="F81" s="205" t="e">
        <f>'Data projection'!E46/'Data projection'!$E$45</f>
        <v>#DIV/0!</v>
      </c>
      <c r="I81" s="205" t="str">
        <f t="shared" ref="I81:I90" si="3">E81</f>
        <v>W2W</v>
      </c>
      <c r="J81" s="205" t="e">
        <f>'Data projection'!F46/'Data projection'!$F$45</f>
        <v>#DIV/0!</v>
      </c>
      <c r="L81" s="205" t="str">
        <f>I81</f>
        <v>W2W</v>
      </c>
      <c r="M81" s="205" t="e">
        <f>'Data projection'!G46/'Data projection'!$G$45</f>
        <v>#DIV/0!</v>
      </c>
      <c r="P81" s="205" t="str">
        <f>L81</f>
        <v>W2W</v>
      </c>
      <c r="Q81" s="205" t="e">
        <f>'Data projection'!H46/'Data projection'!$H$45</f>
        <v>#DIV/0!</v>
      </c>
    </row>
    <row r="82" spans="2:17">
      <c r="B82" s="205" t="str">
        <f>'Data projection'!B47</f>
        <v>Cash in</v>
      </c>
      <c r="C82" s="212" t="e">
        <f>'Data projection'!D47/'Data projection'!$D$45</f>
        <v>#VALUE!</v>
      </c>
      <c r="E82" s="205" t="str">
        <f t="shared" ref="E82:E90" si="4">B82</f>
        <v>Cash in</v>
      </c>
      <c r="F82" s="205" t="e">
        <f>'Data projection'!E47/'Data projection'!$E$45</f>
        <v>#DIV/0!</v>
      </c>
      <c r="I82" s="205" t="str">
        <f t="shared" si="3"/>
        <v>Cash in</v>
      </c>
      <c r="J82" s="205" t="e">
        <f>'Data projection'!F47/'Data projection'!$F$45</f>
        <v>#DIV/0!</v>
      </c>
      <c r="L82" s="205" t="str">
        <f t="shared" ref="L82:L90" si="5">I82</f>
        <v>Cash in</v>
      </c>
      <c r="M82" s="205" t="e">
        <f>'Data projection'!G47/'Data projection'!$G$45</f>
        <v>#DIV/0!</v>
      </c>
      <c r="P82" s="205" t="str">
        <f t="shared" ref="P82:P90" si="6">L82</f>
        <v>Cash in</v>
      </c>
      <c r="Q82" s="205" t="e">
        <f>'Data projection'!H47/'Data projection'!$H$45</f>
        <v>#DIV/0!</v>
      </c>
    </row>
    <row r="83" spans="2:17">
      <c r="B83" s="205" t="str">
        <f>'Data projection'!B48</f>
        <v>Cash out</v>
      </c>
      <c r="C83" s="212" t="e">
        <f>'Data projection'!D48/'Data projection'!$D$45</f>
        <v>#VALUE!</v>
      </c>
      <c r="E83" s="205" t="str">
        <f t="shared" si="4"/>
        <v>Cash out</v>
      </c>
      <c r="F83" s="205" t="e">
        <f>'Data projection'!E48/'Data projection'!$E$45</f>
        <v>#DIV/0!</v>
      </c>
      <c r="I83" s="205" t="str">
        <f t="shared" si="3"/>
        <v>Cash out</v>
      </c>
      <c r="J83" s="205" t="e">
        <f>'Data projection'!F48/'Data projection'!$F$45</f>
        <v>#DIV/0!</v>
      </c>
      <c r="L83" s="205" t="str">
        <f t="shared" si="5"/>
        <v>Cash out</v>
      </c>
      <c r="M83" s="205" t="e">
        <f>'Data projection'!G48/'Data projection'!$G$45</f>
        <v>#DIV/0!</v>
      </c>
      <c r="P83" s="205" t="str">
        <f t="shared" si="6"/>
        <v>Cash out</v>
      </c>
      <c r="Q83" s="205" t="e">
        <f>'Data projection'!H48/'Data projection'!$H$45</f>
        <v>#DIV/0!</v>
      </c>
    </row>
    <row r="84" spans="2:17">
      <c r="B84" s="205" t="str">
        <f>'Data projection'!B49</f>
        <v>ATM cash out</v>
      </c>
      <c r="C84" s="212" t="e">
        <f>'Data projection'!D49/'Data projection'!$D$45</f>
        <v>#VALUE!</v>
      </c>
      <c r="E84" s="205" t="str">
        <f t="shared" si="4"/>
        <v>ATM cash out</v>
      </c>
      <c r="F84" s="205" t="e">
        <f>'Data projection'!E49/'Data projection'!$E$45</f>
        <v>#DIV/0!</v>
      </c>
      <c r="I84" s="205" t="str">
        <f t="shared" si="3"/>
        <v>ATM cash out</v>
      </c>
      <c r="J84" s="205" t="e">
        <f>'Data projection'!F49/'Data projection'!$F$45</f>
        <v>#DIV/0!</v>
      </c>
      <c r="L84" s="205" t="str">
        <f t="shared" si="5"/>
        <v>ATM cash out</v>
      </c>
      <c r="M84" s="205" t="e">
        <f>'Data projection'!G49/'Data projection'!$G$45</f>
        <v>#DIV/0!</v>
      </c>
      <c r="P84" s="205" t="str">
        <f t="shared" si="6"/>
        <v>ATM cash out</v>
      </c>
      <c r="Q84" s="205" t="e">
        <f>'Data projection'!H49/'Data projection'!$H$45</f>
        <v>#DIV/0!</v>
      </c>
    </row>
    <row r="85" spans="2:17">
      <c r="B85" s="205" t="str">
        <f>'Data projection'!B50</f>
        <v>W2B</v>
      </c>
      <c r="C85" s="212" t="e">
        <f>'Data projection'!D50/'Data projection'!$D$45</f>
        <v>#VALUE!</v>
      </c>
      <c r="E85" s="205" t="str">
        <f t="shared" si="4"/>
        <v>W2B</v>
      </c>
      <c r="F85" s="205" t="e">
        <f>'Data projection'!E50/'Data projection'!$E$45</f>
        <v>#DIV/0!</v>
      </c>
      <c r="I85" s="205" t="str">
        <f t="shared" si="3"/>
        <v>W2B</v>
      </c>
      <c r="J85" s="205" t="e">
        <f>'Data projection'!F50/'Data projection'!$F$45</f>
        <v>#DIV/0!</v>
      </c>
      <c r="L85" s="205" t="str">
        <f t="shared" si="5"/>
        <v>W2B</v>
      </c>
      <c r="M85" s="205" t="e">
        <f>'Data projection'!G50/'Data projection'!$G$45</f>
        <v>#DIV/0!</v>
      </c>
      <c r="P85" s="205" t="str">
        <f t="shared" si="6"/>
        <v>W2B</v>
      </c>
      <c r="Q85" s="205" t="e">
        <f>'Data projection'!H50/'Data projection'!$H$45</f>
        <v>#DIV/0!</v>
      </c>
    </row>
    <row r="86" spans="2:17">
      <c r="B86" s="205" t="str">
        <f>'Data projection'!B51</f>
        <v>B2W</v>
      </c>
      <c r="C86" s="212" t="e">
        <f>'Data projection'!D51/'Data projection'!$D$45</f>
        <v>#VALUE!</v>
      </c>
      <c r="E86" s="205" t="str">
        <f t="shared" si="4"/>
        <v>B2W</v>
      </c>
      <c r="F86" s="205" t="e">
        <f>'Data projection'!E51/'Data projection'!$E$45</f>
        <v>#DIV/0!</v>
      </c>
      <c r="I86" s="205" t="str">
        <f t="shared" si="3"/>
        <v>B2W</v>
      </c>
      <c r="J86" s="205" t="e">
        <f>'Data projection'!F51/'Data projection'!$F$45</f>
        <v>#DIV/0!</v>
      </c>
      <c r="L86" s="205" t="str">
        <f t="shared" si="5"/>
        <v>B2W</v>
      </c>
      <c r="M86" s="205" t="e">
        <f>'Data projection'!G51/'Data projection'!$G$45</f>
        <v>#DIV/0!</v>
      </c>
      <c r="P86" s="205" t="str">
        <f t="shared" si="6"/>
        <v>B2W</v>
      </c>
      <c r="Q86" s="205" t="e">
        <f>'Data projection'!H51/'Data projection'!$H$45</f>
        <v>#DIV/0!</v>
      </c>
    </row>
    <row r="87" spans="2:17">
      <c r="B87" s="205" t="str">
        <f>'Data projection'!B52</f>
        <v>P2M</v>
      </c>
      <c r="C87" s="212" t="e">
        <f>'Data projection'!D52/'Data projection'!$D$45</f>
        <v>#VALUE!</v>
      </c>
      <c r="E87" s="205" t="str">
        <f t="shared" si="4"/>
        <v>P2M</v>
      </c>
      <c r="F87" s="205" t="e">
        <f>'Data projection'!E52/'Data projection'!$E$45</f>
        <v>#DIV/0!</v>
      </c>
      <c r="I87" s="205" t="str">
        <f t="shared" si="3"/>
        <v>P2M</v>
      </c>
      <c r="J87" s="205" t="e">
        <f>'Data projection'!F52/'Data projection'!$F$45</f>
        <v>#DIV/0!</v>
      </c>
      <c r="L87" s="205" t="str">
        <f t="shared" si="5"/>
        <v>P2M</v>
      </c>
      <c r="M87" s="205" t="e">
        <f>'Data projection'!G52/'Data projection'!$G$45</f>
        <v>#DIV/0!</v>
      </c>
      <c r="P87" s="205" t="str">
        <f t="shared" si="6"/>
        <v>P2M</v>
      </c>
      <c r="Q87" s="205" t="e">
        <f>'Data projection'!H52/'Data projection'!$H$45</f>
        <v>#DIV/0!</v>
      </c>
    </row>
    <row r="88" spans="2:17">
      <c r="B88" s="205" t="str">
        <f>'Data projection'!B53</f>
        <v>P2G</v>
      </c>
      <c r="C88" s="212" t="e">
        <f>'Data projection'!D53/'Data projection'!$D$45</f>
        <v>#VALUE!</v>
      </c>
      <c r="E88" s="205" t="str">
        <f t="shared" si="4"/>
        <v>P2G</v>
      </c>
      <c r="F88" s="205" t="e">
        <f>'Data projection'!E53/'Data projection'!$E$45</f>
        <v>#DIV/0!</v>
      </c>
      <c r="I88" s="205" t="str">
        <f t="shared" si="3"/>
        <v>P2G</v>
      </c>
      <c r="J88" s="205" t="e">
        <f>'Data projection'!F53/'Data projection'!$F$45</f>
        <v>#DIV/0!</v>
      </c>
      <c r="L88" s="205" t="str">
        <f t="shared" si="5"/>
        <v>P2G</v>
      </c>
      <c r="M88" s="205" t="e">
        <f>'Data projection'!G53/'Data projection'!$G$45</f>
        <v>#DIV/0!</v>
      </c>
      <c r="P88" s="205" t="str">
        <f t="shared" si="6"/>
        <v>P2G</v>
      </c>
      <c r="Q88" s="205" t="e">
        <f>'Data projection'!H53/'Data projection'!$H$45</f>
        <v>#DIV/0!</v>
      </c>
    </row>
    <row r="89" spans="2:17">
      <c r="B89" s="205" t="str">
        <f>'Data projection'!B54</f>
        <v>G2P</v>
      </c>
      <c r="C89" s="212" t="e">
        <f>'Data projection'!D54/'Data projection'!$D$45</f>
        <v>#VALUE!</v>
      </c>
      <c r="E89" s="205" t="str">
        <f t="shared" si="4"/>
        <v>G2P</v>
      </c>
      <c r="F89" s="205" t="e">
        <f>'Data projection'!E54/'Data projection'!$E$45</f>
        <v>#DIV/0!</v>
      </c>
      <c r="I89" s="205" t="str">
        <f t="shared" si="3"/>
        <v>G2P</v>
      </c>
      <c r="J89" s="205" t="e">
        <f>'Data projection'!F54/'Data projection'!$F$45</f>
        <v>#DIV/0!</v>
      </c>
      <c r="L89" s="205" t="str">
        <f t="shared" si="5"/>
        <v>G2P</v>
      </c>
      <c r="M89" s="205" t="e">
        <f>'Data projection'!G54/'Data projection'!$G$45</f>
        <v>#DIV/0!</v>
      </c>
      <c r="P89" s="205" t="str">
        <f t="shared" si="6"/>
        <v>G2P</v>
      </c>
      <c r="Q89" s="205" t="e">
        <f>'Data projection'!H54/'Data projection'!$H$45</f>
        <v>#DIV/0!</v>
      </c>
    </row>
    <row r="90" spans="2:17">
      <c r="B90" s="205" t="str">
        <f>'Data projection'!B55</f>
        <v>Bill Payment</v>
      </c>
      <c r="C90" s="212" t="e">
        <f>'Data projection'!D55/'Data projection'!$D$45</f>
        <v>#VALUE!</v>
      </c>
      <c r="E90" s="205" t="str">
        <f t="shared" si="4"/>
        <v>Bill Payment</v>
      </c>
      <c r="F90" s="205" t="e">
        <f>'Data projection'!E55/'Data projection'!$E$45</f>
        <v>#DIV/0!</v>
      </c>
      <c r="I90" s="205" t="str">
        <f t="shared" si="3"/>
        <v>Bill Payment</v>
      </c>
      <c r="J90" s="205" t="e">
        <f>'Data projection'!F55/'Data projection'!$F$45</f>
        <v>#DIV/0!</v>
      </c>
      <c r="L90" s="205" t="str">
        <f t="shared" si="5"/>
        <v>Bill Payment</v>
      </c>
      <c r="M90" s="205" t="e">
        <f>'Data projection'!G55/'Data projection'!$G$45</f>
        <v>#DIV/0!</v>
      </c>
      <c r="P90" s="205" t="str">
        <f t="shared" si="6"/>
        <v>Bill Payment</v>
      </c>
      <c r="Q90" s="205" t="e">
        <f>'Data projection'!H55/'Data projection'!$H$45</f>
        <v>#DIV/0!</v>
      </c>
    </row>
    <row r="93" spans="2:17">
      <c r="C93" s="205">
        <f>'Data projection'!D3</f>
        <v>2018</v>
      </c>
      <c r="F93" s="205">
        <f>'Data projection'!E3</f>
        <v>2019</v>
      </c>
      <c r="J93" s="205">
        <f>'Data projection'!F3</f>
        <v>2020</v>
      </c>
      <c r="M93" s="205">
        <f>'Data projection'!G3</f>
        <v>2021</v>
      </c>
      <c r="Q93" s="205">
        <f>'Data projection'!H3</f>
        <v>2022</v>
      </c>
    </row>
    <row r="94" spans="2:17">
      <c r="B94" s="205" t="str">
        <f>'Data projection'!B58</f>
        <v>W2W</v>
      </c>
      <c r="C94" s="212" t="e">
        <f>'Data projection'!D58/'Data projection'!$D$57</f>
        <v>#DIV/0!</v>
      </c>
      <c r="E94" s="205" t="str">
        <f>B94</f>
        <v>W2W</v>
      </c>
      <c r="F94" s="212" t="e">
        <f>'Data projection'!E58/'Data projection'!$E$57</f>
        <v>#DIV/0!</v>
      </c>
      <c r="I94" s="205" t="str">
        <f t="shared" ref="I94:I103" si="7">E94</f>
        <v>W2W</v>
      </c>
      <c r="J94" s="212" t="e">
        <f>'Data projection'!F58/'Data projection'!$F$57</f>
        <v>#DIV/0!</v>
      </c>
      <c r="L94" s="205" t="str">
        <f>I94</f>
        <v>W2W</v>
      </c>
      <c r="M94" s="212" t="e">
        <f>'Data projection'!G58/'Data projection'!$G$57</f>
        <v>#DIV/0!</v>
      </c>
      <c r="P94" s="205" t="str">
        <f>L94</f>
        <v>W2W</v>
      </c>
      <c r="Q94" s="212" t="e">
        <f>'Data projection'!H58/'Data projection'!$H$57</f>
        <v>#DIV/0!</v>
      </c>
    </row>
    <row r="95" spans="2:17">
      <c r="B95" s="205" t="str">
        <f>'Data projection'!B59</f>
        <v>Cash in</v>
      </c>
      <c r="C95" s="212" t="e">
        <f>'Data projection'!D59/'Data projection'!$D$57</f>
        <v>#DIV/0!</v>
      </c>
      <c r="E95" s="205" t="str">
        <f t="shared" ref="E95:E103" si="8">B95</f>
        <v>Cash in</v>
      </c>
      <c r="F95" s="212" t="e">
        <f>'Data projection'!E59/'Data projection'!$E$57</f>
        <v>#DIV/0!</v>
      </c>
      <c r="I95" s="205" t="str">
        <f t="shared" si="7"/>
        <v>Cash in</v>
      </c>
      <c r="J95" s="212" t="e">
        <f>'Data projection'!F59/'Data projection'!$F$57</f>
        <v>#DIV/0!</v>
      </c>
      <c r="L95" s="205" t="str">
        <f t="shared" ref="L95:L103" si="9">I95</f>
        <v>Cash in</v>
      </c>
      <c r="M95" s="212" t="e">
        <f>'Data projection'!G59/'Data projection'!$G$57</f>
        <v>#DIV/0!</v>
      </c>
      <c r="P95" s="205" t="str">
        <f t="shared" ref="P95:P103" si="10">L95</f>
        <v>Cash in</v>
      </c>
      <c r="Q95" s="212" t="e">
        <f>'Data projection'!H59/'Data projection'!$H$57</f>
        <v>#DIV/0!</v>
      </c>
    </row>
    <row r="96" spans="2:17">
      <c r="B96" s="205" t="str">
        <f>'Data projection'!B60</f>
        <v>Cash out</v>
      </c>
      <c r="C96" s="212" t="e">
        <f>'Data projection'!D60/'Data projection'!$D$57</f>
        <v>#DIV/0!</v>
      </c>
      <c r="E96" s="205" t="str">
        <f t="shared" si="8"/>
        <v>Cash out</v>
      </c>
      <c r="F96" s="212" t="e">
        <f>'Data projection'!E60/'Data projection'!$E$57</f>
        <v>#DIV/0!</v>
      </c>
      <c r="I96" s="205" t="str">
        <f t="shared" si="7"/>
        <v>Cash out</v>
      </c>
      <c r="J96" s="212" t="e">
        <f>'Data projection'!F60/'Data projection'!$F$57</f>
        <v>#DIV/0!</v>
      </c>
      <c r="L96" s="205" t="str">
        <f t="shared" si="9"/>
        <v>Cash out</v>
      </c>
      <c r="M96" s="212" t="e">
        <f>'Data projection'!G60/'Data projection'!$G$57</f>
        <v>#DIV/0!</v>
      </c>
      <c r="P96" s="205" t="str">
        <f t="shared" si="10"/>
        <v>Cash out</v>
      </c>
      <c r="Q96" s="212" t="e">
        <f>'Data projection'!H60/'Data projection'!$H$57</f>
        <v>#DIV/0!</v>
      </c>
    </row>
    <row r="97" spans="2:21">
      <c r="B97" s="205" t="str">
        <f>'Data projection'!B61</f>
        <v>ATM cash out</v>
      </c>
      <c r="C97" s="212" t="e">
        <f>'Data projection'!D61/'Data projection'!$D$57</f>
        <v>#DIV/0!</v>
      </c>
      <c r="E97" s="205" t="str">
        <f t="shared" si="8"/>
        <v>ATM cash out</v>
      </c>
      <c r="F97" s="212" t="e">
        <f>'Data projection'!E61/'Data projection'!$E$57</f>
        <v>#DIV/0!</v>
      </c>
      <c r="I97" s="205" t="str">
        <f t="shared" si="7"/>
        <v>ATM cash out</v>
      </c>
      <c r="J97" s="212" t="e">
        <f>'Data projection'!F61/'Data projection'!$F$57</f>
        <v>#DIV/0!</v>
      </c>
      <c r="L97" s="205" t="str">
        <f t="shared" si="9"/>
        <v>ATM cash out</v>
      </c>
      <c r="M97" s="212" t="e">
        <f>'Data projection'!G61/'Data projection'!$G$57</f>
        <v>#DIV/0!</v>
      </c>
      <c r="P97" s="205" t="str">
        <f t="shared" si="10"/>
        <v>ATM cash out</v>
      </c>
      <c r="Q97" s="212" t="e">
        <f>'Data projection'!H61/'Data projection'!$H$57</f>
        <v>#DIV/0!</v>
      </c>
    </row>
    <row r="98" spans="2:21">
      <c r="B98" s="205" t="str">
        <f>'Data projection'!B62</f>
        <v>W2B</v>
      </c>
      <c r="C98" s="212" t="e">
        <f>'Data projection'!D62/'Data projection'!$D$57</f>
        <v>#DIV/0!</v>
      </c>
      <c r="E98" s="205" t="str">
        <f t="shared" si="8"/>
        <v>W2B</v>
      </c>
      <c r="F98" s="212" t="e">
        <f>'Data projection'!E62/'Data projection'!$E$57</f>
        <v>#DIV/0!</v>
      </c>
      <c r="I98" s="205" t="str">
        <f t="shared" si="7"/>
        <v>W2B</v>
      </c>
      <c r="J98" s="212" t="e">
        <f>'Data projection'!F62/'Data projection'!$F$57</f>
        <v>#DIV/0!</v>
      </c>
      <c r="L98" s="205" t="str">
        <f t="shared" si="9"/>
        <v>W2B</v>
      </c>
      <c r="M98" s="212" t="e">
        <f>'Data projection'!G62/'Data projection'!$G$57</f>
        <v>#DIV/0!</v>
      </c>
      <c r="P98" s="205" t="str">
        <f t="shared" si="10"/>
        <v>W2B</v>
      </c>
      <c r="Q98" s="212" t="e">
        <f>'Data projection'!H62/'Data projection'!$H$57</f>
        <v>#DIV/0!</v>
      </c>
    </row>
    <row r="99" spans="2:21">
      <c r="B99" s="205" t="str">
        <f>'Data projection'!B63</f>
        <v>B2W</v>
      </c>
      <c r="C99" s="212" t="e">
        <f>'Data projection'!D63/'Data projection'!$D$57</f>
        <v>#DIV/0!</v>
      </c>
      <c r="E99" s="205" t="str">
        <f t="shared" si="8"/>
        <v>B2W</v>
      </c>
      <c r="F99" s="212" t="e">
        <f>'Data projection'!E63/'Data projection'!$E$57</f>
        <v>#DIV/0!</v>
      </c>
      <c r="I99" s="205" t="str">
        <f t="shared" si="7"/>
        <v>B2W</v>
      </c>
      <c r="J99" s="212" t="e">
        <f>'Data projection'!F63/'Data projection'!$F$57</f>
        <v>#DIV/0!</v>
      </c>
      <c r="L99" s="205" t="str">
        <f t="shared" si="9"/>
        <v>B2W</v>
      </c>
      <c r="M99" s="212" t="e">
        <f>'Data projection'!G63/'Data projection'!$G$57</f>
        <v>#DIV/0!</v>
      </c>
      <c r="P99" s="205" t="str">
        <f t="shared" si="10"/>
        <v>B2W</v>
      </c>
      <c r="Q99" s="212" t="e">
        <f>'Data projection'!H63/'Data projection'!$H$57</f>
        <v>#DIV/0!</v>
      </c>
    </row>
    <row r="100" spans="2:21">
      <c r="B100" s="205" t="str">
        <f>'Data projection'!B64</f>
        <v>P2M</v>
      </c>
      <c r="C100" s="212" t="e">
        <f>'Data projection'!D64/'Data projection'!$D$57</f>
        <v>#DIV/0!</v>
      </c>
      <c r="E100" s="205" t="str">
        <f t="shared" si="8"/>
        <v>P2M</v>
      </c>
      <c r="F100" s="212" t="e">
        <f>'Data projection'!E64/'Data projection'!$E$57</f>
        <v>#DIV/0!</v>
      </c>
      <c r="I100" s="205" t="str">
        <f t="shared" si="7"/>
        <v>P2M</v>
      </c>
      <c r="J100" s="212" t="e">
        <f>'Data projection'!F64/'Data projection'!$F$57</f>
        <v>#DIV/0!</v>
      </c>
      <c r="L100" s="205" t="str">
        <f t="shared" si="9"/>
        <v>P2M</v>
      </c>
      <c r="M100" s="212" t="e">
        <f>'Data projection'!G64/'Data projection'!$G$57</f>
        <v>#DIV/0!</v>
      </c>
      <c r="P100" s="205" t="str">
        <f t="shared" si="10"/>
        <v>P2M</v>
      </c>
      <c r="Q100" s="212" t="e">
        <f>'Data projection'!H64/'Data projection'!$H$57</f>
        <v>#DIV/0!</v>
      </c>
    </row>
    <row r="101" spans="2:21">
      <c r="B101" s="205" t="str">
        <f>'Data projection'!B65</f>
        <v>P2G</v>
      </c>
      <c r="C101" s="212" t="e">
        <f>'Data projection'!D65/'Data projection'!$D$57</f>
        <v>#DIV/0!</v>
      </c>
      <c r="E101" s="205" t="str">
        <f t="shared" si="8"/>
        <v>P2G</v>
      </c>
      <c r="F101" s="212" t="e">
        <f>'Data projection'!E65/'Data projection'!$E$57</f>
        <v>#DIV/0!</v>
      </c>
      <c r="I101" s="205" t="str">
        <f t="shared" si="7"/>
        <v>P2G</v>
      </c>
      <c r="J101" s="212" t="e">
        <f>'Data projection'!F65/'Data projection'!$F$57</f>
        <v>#DIV/0!</v>
      </c>
      <c r="L101" s="205" t="str">
        <f t="shared" si="9"/>
        <v>P2G</v>
      </c>
      <c r="M101" s="212" t="e">
        <f>'Data projection'!G65/'Data projection'!$G$57</f>
        <v>#DIV/0!</v>
      </c>
      <c r="P101" s="205" t="str">
        <f t="shared" si="10"/>
        <v>P2G</v>
      </c>
      <c r="Q101" s="212" t="e">
        <f>'Data projection'!H65/'Data projection'!$H$57</f>
        <v>#DIV/0!</v>
      </c>
    </row>
    <row r="102" spans="2:21">
      <c r="B102" s="205" t="str">
        <f>'Data projection'!B66</f>
        <v>G2P</v>
      </c>
      <c r="C102" s="212" t="e">
        <f>'Data projection'!D66/'Data projection'!$D$57</f>
        <v>#DIV/0!</v>
      </c>
      <c r="E102" s="205" t="str">
        <f t="shared" si="8"/>
        <v>G2P</v>
      </c>
      <c r="F102" s="212" t="e">
        <f>'Data projection'!E66/'Data projection'!$E$57</f>
        <v>#DIV/0!</v>
      </c>
      <c r="I102" s="205" t="str">
        <f t="shared" si="7"/>
        <v>G2P</v>
      </c>
      <c r="J102" s="212" t="e">
        <f>'Data projection'!F66/'Data projection'!$F$57</f>
        <v>#DIV/0!</v>
      </c>
      <c r="L102" s="205" t="str">
        <f t="shared" si="9"/>
        <v>G2P</v>
      </c>
      <c r="M102" s="212" t="e">
        <f>'Data projection'!G66/'Data projection'!$G$57</f>
        <v>#DIV/0!</v>
      </c>
      <c r="P102" s="205" t="str">
        <f t="shared" si="10"/>
        <v>G2P</v>
      </c>
      <c r="Q102" s="212" t="e">
        <f>'Data projection'!H66/'Data projection'!$H$57</f>
        <v>#DIV/0!</v>
      </c>
    </row>
    <row r="103" spans="2:21">
      <c r="B103" s="205" t="str">
        <f>'Data projection'!B67</f>
        <v>Bill Payment</v>
      </c>
      <c r="C103" s="212" t="e">
        <f>'Data projection'!D67/'Data projection'!$D$57</f>
        <v>#DIV/0!</v>
      </c>
      <c r="E103" s="205" t="str">
        <f t="shared" si="8"/>
        <v>Bill Payment</v>
      </c>
      <c r="F103" s="212" t="e">
        <f>'Data projection'!E67/'Data projection'!$E$57</f>
        <v>#DIV/0!</v>
      </c>
      <c r="I103" s="205" t="str">
        <f t="shared" si="7"/>
        <v>Bill Payment</v>
      </c>
      <c r="J103" s="212" t="e">
        <f>'Data projection'!F67/'Data projection'!$F$57</f>
        <v>#DIV/0!</v>
      </c>
      <c r="L103" s="205" t="str">
        <f t="shared" si="9"/>
        <v>Bill Payment</v>
      </c>
      <c r="M103" s="212" t="e">
        <f>'Data projection'!G67/'Data projection'!$G$57</f>
        <v>#DIV/0!</v>
      </c>
      <c r="P103" s="205" t="str">
        <f t="shared" si="10"/>
        <v>Bill Payment</v>
      </c>
      <c r="Q103" s="212" t="e">
        <f>'Data projection'!H67/'Data projection'!$H$57</f>
        <v>#DIV/0!</v>
      </c>
    </row>
    <row r="107" spans="2:21">
      <c r="C107" s="205">
        <f>'Data projection'!D3</f>
        <v>2018</v>
      </c>
      <c r="D107" s="205">
        <f>'Data projection'!E3</f>
        <v>2019</v>
      </c>
      <c r="E107" s="205">
        <f>'Data projection'!F3</f>
        <v>2020</v>
      </c>
      <c r="F107" s="205">
        <f>'Data projection'!G3</f>
        <v>2021</v>
      </c>
      <c r="G107" s="205">
        <f>'Data projection'!H3</f>
        <v>2022</v>
      </c>
      <c r="Q107" s="205">
        <f>C107</f>
        <v>2018</v>
      </c>
      <c r="R107" s="205">
        <f t="shared" ref="R107:U107" si="11">D107</f>
        <v>2019</v>
      </c>
      <c r="S107" s="205">
        <f t="shared" si="11"/>
        <v>2020</v>
      </c>
      <c r="T107" s="205">
        <f t="shared" si="11"/>
        <v>2021</v>
      </c>
      <c r="U107" s="205">
        <f t="shared" si="11"/>
        <v>2022</v>
      </c>
    </row>
    <row r="108" spans="2:21">
      <c r="B108" s="205" t="str">
        <f>'Data projection'!B105</f>
        <v>Fees charged to the customer</v>
      </c>
      <c r="C108" s="213">
        <f>('Data projection'!D105+'Data projection'!D108)</f>
        <v>0</v>
      </c>
      <c r="D108" s="213">
        <f>'Data projection'!E105+'Data projection'!E108</f>
        <v>0</v>
      </c>
      <c r="E108" s="213">
        <f>'Data projection'!F105+'Data projection'!F108</f>
        <v>0</v>
      </c>
      <c r="F108" s="213">
        <f>'Data projection'!G105+'Data projection'!G108</f>
        <v>0</v>
      </c>
      <c r="G108" s="213">
        <f>'Data projection'!H105+'Data projection'!H108</f>
        <v>0</v>
      </c>
      <c r="P108" s="205" t="str">
        <f>'Data projection'!B113</f>
        <v>Switching cost paid to the switch operator</v>
      </c>
      <c r="Q108" s="213">
        <f>'Data projection'!D113+'Data projection'!D116</f>
        <v>0</v>
      </c>
      <c r="R108" s="213">
        <f>'Data projection'!E113+'Data projection'!E116</f>
        <v>0</v>
      </c>
      <c r="S108" s="213">
        <f>'Data projection'!F113+'Data projection'!F116</f>
        <v>0</v>
      </c>
      <c r="T108" s="213">
        <f>'Data projection'!G113+'Data projection'!G116</f>
        <v>0</v>
      </c>
      <c r="U108" s="213">
        <f>'Data projection'!H113+'Data projection'!H116</f>
        <v>0</v>
      </c>
    </row>
    <row r="109" spans="2:21">
      <c r="B109" s="205" t="str">
        <f>'Data projection'!B109</f>
        <v xml:space="preserve">Interchange received </v>
      </c>
      <c r="C109" s="213">
        <f>'Data projection'!D106+'Data projection'!D109</f>
        <v>0</v>
      </c>
      <c r="D109" s="213">
        <f>'Data projection'!E106+'Data projection'!E109</f>
        <v>0</v>
      </c>
      <c r="E109" s="213">
        <f>'Data projection'!F106+'Data projection'!F109</f>
        <v>0</v>
      </c>
      <c r="F109" s="213">
        <f>'Data projection'!G106+'Data projection'!G109</f>
        <v>0</v>
      </c>
      <c r="G109" s="213">
        <f>'Data projection'!H106+'Data projection'!H109</f>
        <v>0</v>
      </c>
      <c r="P109" s="205" t="str">
        <f>'Data projection'!B114</f>
        <v xml:space="preserve">Interchange cost </v>
      </c>
      <c r="Q109" s="213">
        <f>'Data projection'!D114+'Data projection'!D117</f>
        <v>0</v>
      </c>
      <c r="R109" s="213">
        <f>'Data projection'!E114+'Data projection'!E117</f>
        <v>0</v>
      </c>
      <c r="S109" s="213">
        <f>'Data projection'!F114+'Data projection'!F117</f>
        <v>0</v>
      </c>
      <c r="T109" s="213">
        <f>'Data projection'!G114+'Data projection'!G117</f>
        <v>0</v>
      </c>
      <c r="U109" s="213">
        <f>'Data projection'!H114+'Data projection'!H117</f>
        <v>0</v>
      </c>
    </row>
    <row r="110" spans="2:21">
      <c r="P110" s="205" t="str">
        <f>'Data projection'!B118</f>
        <v>Other transactionnal costs (SMS fees, USSD fees, Agent commissions)</v>
      </c>
      <c r="Q110" s="213">
        <f>'Data projection'!D118</f>
        <v>0</v>
      </c>
      <c r="R110" s="213">
        <f>'Data projection'!E118</f>
        <v>0</v>
      </c>
      <c r="S110" s="213">
        <f>'Data projection'!F118</f>
        <v>0</v>
      </c>
      <c r="T110" s="213">
        <f>'Data projection'!G118</f>
        <v>0</v>
      </c>
      <c r="U110" s="213">
        <f>'Data projection'!H118</f>
        <v>0</v>
      </c>
    </row>
    <row r="120" spans="2:21">
      <c r="C120" s="205">
        <f>'Data projection'!D3</f>
        <v>2018</v>
      </c>
      <c r="D120" s="205">
        <f>'Data projection'!E3</f>
        <v>2019</v>
      </c>
      <c r="E120" s="205">
        <f>'Data projection'!F3</f>
        <v>2020</v>
      </c>
      <c r="F120" s="205">
        <f>'Data projection'!G3</f>
        <v>2021</v>
      </c>
      <c r="G120" s="205">
        <f>'Data projection'!H3</f>
        <v>2022</v>
      </c>
      <c r="Q120" s="205">
        <f>'Data projection'!D3</f>
        <v>2018</v>
      </c>
      <c r="R120" s="205">
        <f>'Data projection'!E3</f>
        <v>2019</v>
      </c>
      <c r="S120" s="205">
        <f>'Data projection'!F3</f>
        <v>2020</v>
      </c>
      <c r="T120" s="205">
        <f>'Data projection'!G3</f>
        <v>2021</v>
      </c>
      <c r="U120" s="205">
        <f>'Data projection'!H3</f>
        <v>2022</v>
      </c>
    </row>
    <row r="121" spans="2:21">
      <c r="B121" s="205" t="str">
        <f>'Data projection'!B139</f>
        <v>Fees charged to the customer</v>
      </c>
      <c r="C121" s="213" t="e">
        <f>'Data projection'!D139</f>
        <v>#VALUE!</v>
      </c>
      <c r="D121" s="213">
        <f>'Data projection'!E139</f>
        <v>0</v>
      </c>
      <c r="E121" s="213">
        <f>'Data projection'!F139</f>
        <v>0</v>
      </c>
      <c r="F121" s="213">
        <f>'Data projection'!G139</f>
        <v>0</v>
      </c>
      <c r="G121" s="213">
        <f>'Data projection'!H139</f>
        <v>0</v>
      </c>
      <c r="P121" s="205" t="str">
        <f>'Data projection'!B142</f>
        <v>Interchange cost paid</v>
      </c>
      <c r="Q121" s="213">
        <f>'Data projection'!D142</f>
        <v>0</v>
      </c>
      <c r="R121" s="213">
        <f>'Data projection'!E142</f>
        <v>0</v>
      </c>
      <c r="S121" s="213">
        <f>'Data projection'!F142</f>
        <v>0</v>
      </c>
      <c r="T121" s="213">
        <f>'Data projection'!G142</f>
        <v>0</v>
      </c>
      <c r="U121" s="213">
        <f>'Data projection'!H142</f>
        <v>0</v>
      </c>
    </row>
    <row r="122" spans="2:21">
      <c r="P122" s="205" t="str">
        <f>'Data projection'!B143</f>
        <v>Other transactionnal costs (SMS fees, USSD fees, Agent commissions)</v>
      </c>
      <c r="Q122" s="213">
        <f>'Data projection'!D143</f>
        <v>0</v>
      </c>
      <c r="R122" s="213">
        <f>'Data projection'!E143</f>
        <v>0</v>
      </c>
      <c r="S122" s="213">
        <f>'Data projection'!F143</f>
        <v>0</v>
      </c>
      <c r="T122" s="213">
        <f>'Data projection'!G143</f>
        <v>0</v>
      </c>
      <c r="U122" s="213">
        <f>'Data projection'!H143</f>
        <v>0</v>
      </c>
    </row>
    <row r="133" spans="2:21">
      <c r="C133" s="205">
        <f>'Data projection'!D3</f>
        <v>2018</v>
      </c>
      <c r="D133" s="205">
        <f>'Data projection'!E3</f>
        <v>2019</v>
      </c>
      <c r="E133" s="205">
        <f>'Data projection'!F3</f>
        <v>2020</v>
      </c>
      <c r="F133" s="205">
        <f>'Data projection'!G3</f>
        <v>2021</v>
      </c>
      <c r="G133" s="205">
        <f>'Data projection'!H3</f>
        <v>2022</v>
      </c>
      <c r="Q133" s="205">
        <f>'Data projection'!D3</f>
        <v>2018</v>
      </c>
      <c r="R133" s="205">
        <f>'Data projection'!E3</f>
        <v>2019</v>
      </c>
      <c r="S133" s="205">
        <f>'Data projection'!F3</f>
        <v>2020</v>
      </c>
      <c r="T133" s="205">
        <f>'Data projection'!G3</f>
        <v>2021</v>
      </c>
      <c r="U133" s="205">
        <f>'Data projection'!H3</f>
        <v>2022</v>
      </c>
    </row>
    <row r="134" spans="2:21">
      <c r="B134" s="205" t="str">
        <f>'Data projection'!B164</f>
        <v>Fees charged to the customer</v>
      </c>
      <c r="C134" s="213">
        <f>'Data projection'!D164</f>
        <v>0</v>
      </c>
      <c r="D134" s="213">
        <f>'Data projection'!E164</f>
        <v>0</v>
      </c>
      <c r="E134" s="213">
        <f>'Data projection'!F164</f>
        <v>0</v>
      </c>
      <c r="F134" s="213">
        <f>'Data projection'!G164</f>
        <v>0</v>
      </c>
      <c r="G134" s="213">
        <f>'Data projection'!H164</f>
        <v>0</v>
      </c>
      <c r="P134" s="205" t="str">
        <f>'Data projection'!B167</f>
        <v>Interchange cost paid</v>
      </c>
      <c r="Q134" s="213">
        <f>'Data projection'!D167</f>
        <v>0</v>
      </c>
      <c r="R134" s="213">
        <f>'Data projection'!E167</f>
        <v>0</v>
      </c>
      <c r="S134" s="213">
        <f>'Data projection'!F167</f>
        <v>0</v>
      </c>
      <c r="T134" s="213">
        <f>'Data projection'!G167</f>
        <v>0</v>
      </c>
      <c r="U134" s="213">
        <f>'Data projection'!H167</f>
        <v>0</v>
      </c>
    </row>
    <row r="135" spans="2:21">
      <c r="P135" s="205" t="str">
        <f>'Data projection'!B168</f>
        <v>Other transactionnal costs (SMS fees, USSD fees, Agent commissions)</v>
      </c>
      <c r="Q135" s="213">
        <f>'Data projection'!D168</f>
        <v>0</v>
      </c>
      <c r="R135" s="213">
        <f>'Data projection'!E168</f>
        <v>0</v>
      </c>
      <c r="S135" s="213">
        <f>'Data projection'!F168</f>
        <v>0</v>
      </c>
      <c r="T135" s="213">
        <f>'Data projection'!G168</f>
        <v>0</v>
      </c>
      <c r="U135" s="213">
        <f>'Data projection'!H168</f>
        <v>0</v>
      </c>
    </row>
    <row r="146" spans="2:21">
      <c r="C146" s="205">
        <f>'Data projection'!D3</f>
        <v>2018</v>
      </c>
      <c r="D146" s="205">
        <f>'Data projection'!E3</f>
        <v>2019</v>
      </c>
      <c r="E146" s="205">
        <f>'Data projection'!F3</f>
        <v>2020</v>
      </c>
      <c r="F146" s="205">
        <f>'Data projection'!G3</f>
        <v>2021</v>
      </c>
      <c r="G146" s="205">
        <f>'Data projection'!H3</f>
        <v>2022</v>
      </c>
      <c r="Q146" s="205">
        <f>'Data projection'!D3</f>
        <v>2018</v>
      </c>
      <c r="R146" s="205">
        <f>'Data projection'!E3</f>
        <v>2019</v>
      </c>
      <c r="S146" s="205">
        <f>'Data projection'!F3</f>
        <v>2020</v>
      </c>
      <c r="T146" s="205">
        <f>'Data projection'!G3</f>
        <v>2021</v>
      </c>
      <c r="U146" s="205">
        <f>'Data projection'!H3</f>
        <v>2022</v>
      </c>
    </row>
    <row r="147" spans="2:21">
      <c r="B147" s="205" t="str">
        <f>'Data projection'!B189</f>
        <v>Fees charged to the customer</v>
      </c>
      <c r="C147" s="213">
        <f>'Data projection'!D189</f>
        <v>0</v>
      </c>
      <c r="D147" s="213">
        <f>'Data projection'!E189</f>
        <v>0</v>
      </c>
      <c r="E147" s="213">
        <f>'Data projection'!F189</f>
        <v>0</v>
      </c>
      <c r="F147" s="213">
        <f>'Data projection'!G189</f>
        <v>0</v>
      </c>
      <c r="G147" s="213">
        <f>'Data projection'!H189</f>
        <v>0</v>
      </c>
      <c r="P147" s="205" t="str">
        <f>'Data projection'!B192</f>
        <v>Interchange cost paid</v>
      </c>
      <c r="Q147" s="213">
        <f>'Data projection'!D192</f>
        <v>0</v>
      </c>
      <c r="R147" s="213">
        <f>'Data projection'!E192</f>
        <v>0</v>
      </c>
      <c r="S147" s="213">
        <f>'Data projection'!F192</f>
        <v>0</v>
      </c>
      <c r="T147" s="213">
        <f>'Data projection'!G192</f>
        <v>0</v>
      </c>
      <c r="U147" s="213">
        <f>'Data projection'!H192</f>
        <v>0</v>
      </c>
    </row>
    <row r="148" spans="2:21">
      <c r="P148" s="205" t="str">
        <f>'Data projection'!B193</f>
        <v>Other transactionnal costs (SMS fees, USSD fees, Agent commissions)</v>
      </c>
      <c r="Q148" s="213">
        <f>'Data projection'!D193</f>
        <v>0</v>
      </c>
      <c r="R148" s="213">
        <f>'Data projection'!E193</f>
        <v>0</v>
      </c>
      <c r="S148" s="213">
        <f>'Data projection'!F193</f>
        <v>0</v>
      </c>
      <c r="T148" s="213">
        <f>'Data projection'!G193</f>
        <v>0</v>
      </c>
      <c r="U148" s="213">
        <f>'Data projection'!H193</f>
        <v>0</v>
      </c>
    </row>
    <row r="159" spans="2:21">
      <c r="C159" s="205">
        <f>'Data projection'!D3</f>
        <v>2018</v>
      </c>
      <c r="D159" s="205">
        <f>'Data projection'!E3</f>
        <v>2019</v>
      </c>
      <c r="E159" s="205">
        <f>'Data projection'!F3</f>
        <v>2020</v>
      </c>
      <c r="F159" s="205">
        <f>'Data projection'!G3</f>
        <v>2021</v>
      </c>
      <c r="G159" s="205">
        <f>'Data projection'!H3</f>
        <v>2022</v>
      </c>
      <c r="Q159" s="205">
        <f>'Data projection'!D3</f>
        <v>2018</v>
      </c>
      <c r="R159" s="205">
        <f>'Data projection'!E3</f>
        <v>2019</v>
      </c>
      <c r="S159" s="205">
        <f>'Data projection'!F3</f>
        <v>2020</v>
      </c>
      <c r="T159" s="205">
        <f>'Data projection'!G3</f>
        <v>2021</v>
      </c>
      <c r="U159" s="205">
        <f>'Data projection'!H3</f>
        <v>2022</v>
      </c>
    </row>
    <row r="160" spans="2:21">
      <c r="B160" s="205" t="str">
        <f>'Data projection'!B214</f>
        <v>Fees charged to the customer</v>
      </c>
      <c r="C160" s="213">
        <f>'Data projection'!D214</f>
        <v>0</v>
      </c>
      <c r="D160" s="213">
        <f>'Data projection'!E214</f>
        <v>0</v>
      </c>
      <c r="E160" s="213">
        <f>'Data projection'!F214</f>
        <v>0</v>
      </c>
      <c r="F160" s="213">
        <f>'Data projection'!G214</f>
        <v>0</v>
      </c>
      <c r="G160" s="213">
        <f>'Data projection'!H214</f>
        <v>0</v>
      </c>
      <c r="P160" s="205" t="str">
        <f>'Data projection'!B217</f>
        <v>Switching cost paid to the switch operator</v>
      </c>
      <c r="Q160" s="213">
        <f>'Data projection'!D217</f>
        <v>0</v>
      </c>
      <c r="R160" s="213">
        <f>'Data projection'!E217</f>
        <v>0</v>
      </c>
      <c r="S160" s="213">
        <f>'Data projection'!F217</f>
        <v>0</v>
      </c>
      <c r="T160" s="213">
        <f>'Data projection'!G217</f>
        <v>0</v>
      </c>
      <c r="U160" s="213">
        <f>'Data projection'!H217</f>
        <v>0</v>
      </c>
    </row>
    <row r="161" spans="2:21">
      <c r="P161" s="205" t="str">
        <f>'Data projection'!B218</f>
        <v>Interchange cost paid</v>
      </c>
      <c r="Q161" s="213">
        <f>'Data projection'!D218</f>
        <v>0</v>
      </c>
      <c r="R161" s="213">
        <f>'Data projection'!E218</f>
        <v>0</v>
      </c>
      <c r="S161" s="213">
        <f>'Data projection'!F218</f>
        <v>0</v>
      </c>
      <c r="T161" s="213">
        <f>'Data projection'!G218</f>
        <v>0</v>
      </c>
      <c r="U161" s="213">
        <f>'Data projection'!H218</f>
        <v>0</v>
      </c>
    </row>
    <row r="162" spans="2:21">
      <c r="P162" s="205" t="str">
        <f>'Data projection'!B219</f>
        <v>Other transactionnal costs (SMS fees, USSD fees, Agent commissions)</v>
      </c>
      <c r="Q162" s="213">
        <f>'Data projection'!D219</f>
        <v>0</v>
      </c>
      <c r="R162" s="213">
        <f>'Data projection'!E219</f>
        <v>0</v>
      </c>
      <c r="S162" s="213">
        <f>'Data projection'!F219</f>
        <v>0</v>
      </c>
      <c r="T162" s="213">
        <f>'Data projection'!G219</f>
        <v>0</v>
      </c>
      <c r="U162" s="213">
        <f>'Data projection'!H219</f>
        <v>0</v>
      </c>
    </row>
    <row r="172" spans="2:21">
      <c r="C172" s="205">
        <f>'Data projection'!D3</f>
        <v>2018</v>
      </c>
      <c r="D172" s="205">
        <f>'Data projection'!E3</f>
        <v>2019</v>
      </c>
      <c r="E172" s="205">
        <f>'Data projection'!F3</f>
        <v>2020</v>
      </c>
      <c r="F172" s="205">
        <f>'Data projection'!G3</f>
        <v>2021</v>
      </c>
      <c r="G172" s="205">
        <f>'Data projection'!H3</f>
        <v>2022</v>
      </c>
      <c r="Q172" s="205">
        <f>'Data projection'!D3</f>
        <v>2018</v>
      </c>
      <c r="R172" s="205">
        <f>'Data projection'!E3</f>
        <v>2019</v>
      </c>
      <c r="S172" s="205">
        <f>'Data projection'!F3</f>
        <v>2020</v>
      </c>
      <c r="T172" s="205">
        <f>'Data projection'!G3</f>
        <v>2021</v>
      </c>
      <c r="U172" s="205">
        <f>'Data projection'!H3</f>
        <v>2022</v>
      </c>
    </row>
    <row r="173" spans="2:21">
      <c r="B173" s="205" t="str">
        <f>'Data projection'!B239</f>
        <v>Fees charged to the customer</v>
      </c>
      <c r="C173" s="213">
        <f>'Data projection'!D239</f>
        <v>0</v>
      </c>
      <c r="D173" s="213">
        <f>'Data projection'!E239</f>
        <v>0</v>
      </c>
      <c r="E173" s="213">
        <f>'Data projection'!F239</f>
        <v>0</v>
      </c>
      <c r="F173" s="213">
        <f>'Data projection'!G239</f>
        <v>0</v>
      </c>
      <c r="G173" s="213">
        <f>'Data projection'!H239</f>
        <v>0</v>
      </c>
      <c r="P173" s="205" t="str">
        <f>'Data projection'!B243</f>
        <v>Switching cost paid to the switch operator</v>
      </c>
      <c r="Q173" s="213">
        <f>'Data projection'!D243</f>
        <v>0</v>
      </c>
      <c r="R173" s="213">
        <f>'Data projection'!E243</f>
        <v>0</v>
      </c>
      <c r="S173" s="213">
        <f>'Data projection'!F243</f>
        <v>0</v>
      </c>
      <c r="T173" s="213">
        <f>'Data projection'!G243</f>
        <v>0</v>
      </c>
      <c r="U173" s="213">
        <f>'Data projection'!H243</f>
        <v>0</v>
      </c>
    </row>
    <row r="174" spans="2:21">
      <c r="B174" s="205" t="str">
        <f>'Data projection'!B240</f>
        <v>Interchange received</v>
      </c>
      <c r="C174" s="213">
        <f>'Data projection'!D240</f>
        <v>0</v>
      </c>
      <c r="D174" s="213">
        <f>'Data projection'!E240</f>
        <v>0</v>
      </c>
      <c r="E174" s="213">
        <f>'Data projection'!F240</f>
        <v>0</v>
      </c>
      <c r="F174" s="213">
        <f>'Data projection'!G240</f>
        <v>0</v>
      </c>
      <c r="G174" s="213">
        <f>'Data projection'!H240</f>
        <v>0</v>
      </c>
      <c r="P174" s="205" t="str">
        <f>'Data projection'!B244</f>
        <v>Other transactionnal costs (SMS fees, USSD fees, Agent commissions)</v>
      </c>
      <c r="Q174" s="213">
        <f>'Data projection'!D244</f>
        <v>0</v>
      </c>
      <c r="R174" s="213">
        <f>'Data projection'!E244</f>
        <v>0</v>
      </c>
      <c r="S174" s="213">
        <f>'Data projection'!F244</f>
        <v>0</v>
      </c>
      <c r="T174" s="213">
        <f>'Data projection'!G244</f>
        <v>0</v>
      </c>
      <c r="U174" s="213">
        <f>'Data projection'!H244</f>
        <v>0</v>
      </c>
    </row>
    <row r="185" spans="2:21">
      <c r="C185" s="205">
        <f>'Data projection'!D3</f>
        <v>2018</v>
      </c>
      <c r="D185" s="205">
        <f>'Data projection'!E3</f>
        <v>2019</v>
      </c>
      <c r="E185" s="205">
        <f>'Data projection'!F3</f>
        <v>2020</v>
      </c>
      <c r="F185" s="205">
        <f>'Data projection'!G3</f>
        <v>2021</v>
      </c>
      <c r="G185" s="205">
        <f>'Data projection'!H3</f>
        <v>2022</v>
      </c>
      <c r="Q185" s="205">
        <f>'Data projection'!D3</f>
        <v>2018</v>
      </c>
      <c r="R185" s="205">
        <f>'Data projection'!E3</f>
        <v>2019</v>
      </c>
      <c r="S185" s="205">
        <f>'Data projection'!F3</f>
        <v>2020</v>
      </c>
      <c r="T185" s="205">
        <f>'Data projection'!G3</f>
        <v>2021</v>
      </c>
      <c r="U185" s="205">
        <f>'Data projection'!H3</f>
        <v>2022</v>
      </c>
    </row>
    <row r="186" spans="2:21">
      <c r="B186" s="205" t="str">
        <f>'Data projection'!B278</f>
        <v>Fees charged to the merchant (MSF)</v>
      </c>
      <c r="C186" s="213">
        <f>'Data projection'!D278</f>
        <v>0</v>
      </c>
      <c r="D186" s="213">
        <f>'Data projection'!E278</f>
        <v>0</v>
      </c>
      <c r="E186" s="213">
        <f>'Data projection'!F278</f>
        <v>0</v>
      </c>
      <c r="F186" s="213">
        <f>'Data projection'!G278</f>
        <v>0</v>
      </c>
      <c r="G186" s="213">
        <f>'Data projection'!H278</f>
        <v>0</v>
      </c>
      <c r="P186" s="205" t="str">
        <f>'Data projection'!B284</f>
        <v>Switching cost paid to the switch operator</v>
      </c>
      <c r="Q186" s="213">
        <f>'Data projection'!D284+'Data projection'!D287</f>
        <v>0</v>
      </c>
      <c r="R186" s="213">
        <f>'Data projection'!E284+'Data projection'!E287</f>
        <v>0</v>
      </c>
      <c r="S186" s="213">
        <f>'Data projection'!F284+'Data projection'!F287</f>
        <v>0</v>
      </c>
      <c r="T186" s="213">
        <f>'Data projection'!G284+'Data projection'!G287</f>
        <v>0</v>
      </c>
      <c r="U186" s="213">
        <f>'Data projection'!H284+'Data projection'!H287</f>
        <v>0</v>
      </c>
    </row>
    <row r="187" spans="2:21">
      <c r="B187" s="205" t="str">
        <f>'Data projection'!B280</f>
        <v>Fees charged to the customer (Markup/Surcharge)</v>
      </c>
      <c r="C187" s="213">
        <f>'Data projection'!D280</f>
        <v>0</v>
      </c>
      <c r="D187" s="213">
        <f>'Data projection'!E280</f>
        <v>0</v>
      </c>
      <c r="E187" s="213">
        <f>'Data projection'!F280</f>
        <v>0</v>
      </c>
      <c r="F187" s="213">
        <f>'Data projection'!G280</f>
        <v>0</v>
      </c>
      <c r="G187" s="213">
        <f>'Data projection'!H280</f>
        <v>0</v>
      </c>
      <c r="P187" s="205" t="str">
        <f>'Data projection'!B285</f>
        <v>Interchange cost paid</v>
      </c>
      <c r="Q187" s="213">
        <f>'Data projection'!D285+'Data projection'!D288</f>
        <v>0</v>
      </c>
      <c r="R187" s="213">
        <f>'Data projection'!E285+'Data projection'!E288</f>
        <v>0</v>
      </c>
      <c r="S187" s="213">
        <f>'Data projection'!F285+'Data projection'!F288</f>
        <v>0</v>
      </c>
      <c r="T187" s="213">
        <f>'Data projection'!G285+'Data projection'!G288</f>
        <v>0</v>
      </c>
      <c r="U187" s="213">
        <f>'Data projection'!H285+'Data projection'!H288</f>
        <v>0</v>
      </c>
    </row>
    <row r="188" spans="2:21">
      <c r="P188" s="205" t="str">
        <f>'Data projection'!B289</f>
        <v>Other transactionnal costs (SMS &amp; USSD fees)</v>
      </c>
      <c r="Q188" s="213">
        <f>'Data projection'!D289</f>
        <v>0</v>
      </c>
      <c r="R188" s="213">
        <f>'Data projection'!E289</f>
        <v>0</v>
      </c>
      <c r="S188" s="213">
        <f>'Data projection'!F289</f>
        <v>0</v>
      </c>
      <c r="T188" s="213">
        <f>'Data projection'!G289</f>
        <v>0</v>
      </c>
      <c r="U188" s="213">
        <f>'Data projection'!H289</f>
        <v>0</v>
      </c>
    </row>
    <row r="198" spans="2:21">
      <c r="C198" s="205">
        <f>'Data projection'!D3</f>
        <v>2018</v>
      </c>
      <c r="D198" s="205">
        <f>'Data projection'!E3</f>
        <v>2019</v>
      </c>
      <c r="E198" s="205">
        <f>'Data projection'!F3</f>
        <v>2020</v>
      </c>
      <c r="F198" s="205">
        <f>'Data projection'!G3</f>
        <v>2021</v>
      </c>
      <c r="G198" s="205">
        <f>'Data projection'!H3</f>
        <v>2022</v>
      </c>
      <c r="Q198" s="205">
        <f>C198</f>
        <v>2018</v>
      </c>
      <c r="R198" s="205">
        <f t="shared" ref="R198:U198" si="12">D198</f>
        <v>2019</v>
      </c>
      <c r="S198" s="205">
        <f t="shared" si="12"/>
        <v>2020</v>
      </c>
      <c r="T198" s="205">
        <f t="shared" si="12"/>
        <v>2021</v>
      </c>
      <c r="U198" s="205">
        <f t="shared" si="12"/>
        <v>2022</v>
      </c>
    </row>
    <row r="199" spans="2:21">
      <c r="B199" s="205" t="str">
        <f>'Data projection'!B322</f>
        <v>Fees charged to Government institution</v>
      </c>
      <c r="C199" s="213">
        <f>'Data projection'!D322</f>
        <v>0</v>
      </c>
      <c r="D199" s="213">
        <f>'Data projection'!E322</f>
        <v>0</v>
      </c>
      <c r="E199" s="213">
        <f>'Data projection'!F322</f>
        <v>0</v>
      </c>
      <c r="F199" s="213">
        <f>'Data projection'!G322</f>
        <v>0</v>
      </c>
      <c r="G199" s="213">
        <f>'Data projection'!H322</f>
        <v>0</v>
      </c>
      <c r="P199" s="205" t="str">
        <f>'Data projection'!B328</f>
        <v>Switching cost paid to the switch operator</v>
      </c>
      <c r="Q199" s="213">
        <f>'Data projection'!D328+'Data projection'!D331</f>
        <v>0</v>
      </c>
      <c r="R199" s="213">
        <f>'Data projection'!E328+'Data projection'!E331</f>
        <v>0</v>
      </c>
      <c r="S199" s="213">
        <f>'Data projection'!F328+'Data projection'!F331</f>
        <v>0</v>
      </c>
      <c r="T199" s="213">
        <f>'Data projection'!G328+'Data projection'!G331</f>
        <v>0</v>
      </c>
      <c r="U199" s="213">
        <f>'Data projection'!H328+'Data projection'!H331</f>
        <v>0</v>
      </c>
    </row>
    <row r="200" spans="2:21">
      <c r="B200" s="205" t="str">
        <f>'Data projection'!B324</f>
        <v>Fees charged to the customer (Markup/Surcharge)</v>
      </c>
      <c r="C200" s="213">
        <f>'Data projection'!D324</f>
        <v>0</v>
      </c>
      <c r="D200" s="213">
        <f>'Data projection'!E324</f>
        <v>0</v>
      </c>
      <c r="E200" s="213">
        <f>'Data projection'!F324</f>
        <v>0</v>
      </c>
      <c r="F200" s="213">
        <f>'Data projection'!G324</f>
        <v>0</v>
      </c>
      <c r="G200" s="213">
        <f>'Data projection'!H324</f>
        <v>0</v>
      </c>
      <c r="P200" s="205" t="str">
        <f>'Data projection'!B329</f>
        <v>Interchange cost paid</v>
      </c>
      <c r="Q200" s="213">
        <f>'Data projection'!D329+'Data projection'!D332</f>
        <v>0</v>
      </c>
      <c r="R200" s="213">
        <f>'Data projection'!E329+'Data projection'!E332</f>
        <v>0</v>
      </c>
      <c r="S200" s="213">
        <f>'Data projection'!F329+'Data projection'!F332</f>
        <v>0</v>
      </c>
      <c r="T200" s="213">
        <f>'Data projection'!G329+'Data projection'!G332</f>
        <v>0</v>
      </c>
      <c r="U200" s="213">
        <f>'Data projection'!H329+'Data projection'!H332</f>
        <v>0</v>
      </c>
    </row>
    <row r="201" spans="2:21">
      <c r="P201" s="205" t="str">
        <f>'Data projection'!B333</f>
        <v>Other transactionnal costs (SMS &amp; USSD fees)</v>
      </c>
      <c r="Q201" s="213">
        <f>'Data projection'!D333</f>
        <v>0</v>
      </c>
      <c r="R201" s="213">
        <f>'Data projection'!E333</f>
        <v>0</v>
      </c>
      <c r="S201" s="213">
        <f>'Data projection'!F333</f>
        <v>0</v>
      </c>
      <c r="T201" s="213">
        <f>'Data projection'!G333</f>
        <v>0</v>
      </c>
      <c r="U201" s="213">
        <f>'Data projection'!H333</f>
        <v>0</v>
      </c>
    </row>
    <row r="211" spans="2:21">
      <c r="C211" s="205">
        <f>'Data projection'!D3</f>
        <v>2018</v>
      </c>
      <c r="D211" s="205">
        <f>'Data projection'!E3</f>
        <v>2019</v>
      </c>
      <c r="E211" s="205">
        <f>'Data projection'!F3</f>
        <v>2020</v>
      </c>
      <c r="F211" s="205">
        <f>'Data projection'!G3</f>
        <v>2021</v>
      </c>
      <c r="G211" s="205">
        <f>'Data projection'!H3</f>
        <v>2022</v>
      </c>
      <c r="Q211" s="205">
        <f>'Data projection'!D3</f>
        <v>2018</v>
      </c>
      <c r="R211" s="205">
        <f>'Data projection'!E3</f>
        <v>2019</v>
      </c>
      <c r="S211" s="205">
        <f>'Data projection'!F3</f>
        <v>2020</v>
      </c>
      <c r="T211" s="205">
        <f>'Data projection'!G3</f>
        <v>2021</v>
      </c>
      <c r="U211" s="205">
        <f>'Data projection'!H3</f>
        <v>2022</v>
      </c>
    </row>
    <row r="212" spans="2:21">
      <c r="B212" s="205" t="str">
        <f>'Data projection'!B366</f>
        <v>Fees charged to the Government institution</v>
      </c>
      <c r="C212" s="213">
        <f>'Data projection'!D366</f>
        <v>0</v>
      </c>
      <c r="D212" s="213">
        <f>'Data projection'!E366</f>
        <v>0</v>
      </c>
      <c r="E212" s="213">
        <f>'Data projection'!F366</f>
        <v>0</v>
      </c>
      <c r="F212" s="213">
        <f>'Data projection'!G366</f>
        <v>0</v>
      </c>
      <c r="G212" s="213">
        <f>'Data projection'!H366</f>
        <v>0</v>
      </c>
      <c r="P212" s="205" t="str">
        <f>'Data projection'!B372</f>
        <v>Switching cost paid to the switch operator</v>
      </c>
      <c r="Q212" s="213">
        <f>'Data projection'!D372+'Data projection'!D375</f>
        <v>0</v>
      </c>
      <c r="R212" s="213">
        <f>'Data projection'!E372+'Data projection'!E375</f>
        <v>0</v>
      </c>
      <c r="S212" s="213">
        <f>'Data projection'!F372+'Data projection'!F375</f>
        <v>0</v>
      </c>
      <c r="T212" s="213">
        <f>'Data projection'!G372+'Data projection'!G375</f>
        <v>0</v>
      </c>
      <c r="U212" s="213">
        <f>'Data projection'!H372+'Data projection'!H375</f>
        <v>0</v>
      </c>
    </row>
    <row r="213" spans="2:21">
      <c r="B213" s="205" t="str">
        <f>'Data projection'!B368</f>
        <v>Fees charged to the customer (Markup/Surcharge)</v>
      </c>
      <c r="C213" s="213">
        <f>'Data projection'!D368</f>
        <v>0</v>
      </c>
      <c r="D213" s="213">
        <f>'Data projection'!E368</f>
        <v>0</v>
      </c>
      <c r="E213" s="213">
        <f>'Data projection'!F368</f>
        <v>0</v>
      </c>
      <c r="F213" s="213">
        <f>'Data projection'!G368</f>
        <v>0</v>
      </c>
      <c r="G213" s="213">
        <f>'Data projection'!H368</f>
        <v>0</v>
      </c>
      <c r="P213" s="205" t="str">
        <f>'Data projection'!B373</f>
        <v>Interchange cost paid</v>
      </c>
      <c r="Q213" s="213">
        <f>'Data projection'!D373+'Data projection'!D376</f>
        <v>0</v>
      </c>
      <c r="R213" s="213">
        <f>'Data projection'!E373+'Data projection'!E376</f>
        <v>0</v>
      </c>
      <c r="S213" s="213">
        <f>'Data projection'!F373+'Data projection'!F376</f>
        <v>0</v>
      </c>
      <c r="T213" s="213">
        <f>'Data projection'!G373+'Data projection'!G376</f>
        <v>0</v>
      </c>
      <c r="U213" s="213">
        <f>'Data projection'!H373+'Data projection'!H376</f>
        <v>0</v>
      </c>
    </row>
    <row r="214" spans="2:21">
      <c r="P214" s="205" t="str">
        <f>'Data projection'!B377</f>
        <v>Other transactionnal costs (SMS &amp; USSD fees)</v>
      </c>
      <c r="Q214" s="213">
        <f>'Data projection'!D377</f>
        <v>0</v>
      </c>
      <c r="R214" s="213">
        <f>'Data projection'!E377</f>
        <v>0</v>
      </c>
      <c r="S214" s="213">
        <f>'Data projection'!F377</f>
        <v>0</v>
      </c>
      <c r="T214" s="213">
        <f>'Data projection'!G377</f>
        <v>0</v>
      </c>
      <c r="U214" s="213">
        <f>'Data projection'!H377</f>
        <v>0</v>
      </c>
    </row>
    <row r="224" spans="2:21">
      <c r="C224" s="205">
        <f>'Data projection'!D3</f>
        <v>2018</v>
      </c>
      <c r="D224" s="205">
        <f>'Data projection'!E3</f>
        <v>2019</v>
      </c>
      <c r="E224" s="205">
        <f>'Data projection'!F3</f>
        <v>2020</v>
      </c>
      <c r="F224" s="205">
        <f>'Data projection'!G3</f>
        <v>2021</v>
      </c>
      <c r="G224" s="205">
        <f>'Data projection'!H3</f>
        <v>2022</v>
      </c>
      <c r="Q224" s="205">
        <f>C224</f>
        <v>2018</v>
      </c>
      <c r="R224" s="205">
        <f t="shared" ref="R224:U224" si="13">D224</f>
        <v>2019</v>
      </c>
      <c r="S224" s="205">
        <f t="shared" si="13"/>
        <v>2020</v>
      </c>
      <c r="T224" s="205">
        <f t="shared" si="13"/>
        <v>2021</v>
      </c>
      <c r="U224" s="205">
        <f t="shared" si="13"/>
        <v>2022</v>
      </c>
    </row>
    <row r="225" spans="2:21">
      <c r="B225" s="205" t="str">
        <f>'Data projection'!B410</f>
        <v>Fees charged to the company</v>
      </c>
      <c r="C225" s="213">
        <f>'Data projection'!D410</f>
        <v>0</v>
      </c>
      <c r="D225" s="213">
        <f>'Data projection'!E410</f>
        <v>0</v>
      </c>
      <c r="E225" s="213">
        <f>'Data projection'!F410</f>
        <v>0</v>
      </c>
      <c r="F225" s="213">
        <f>'Data projection'!G410</f>
        <v>0</v>
      </c>
      <c r="G225" s="213">
        <f>'Data projection'!H410</f>
        <v>0</v>
      </c>
      <c r="P225" s="205" t="str">
        <f>'Data projection'!B416</f>
        <v>Switching cost paid to the switch operator</v>
      </c>
      <c r="Q225" s="213">
        <f>'Data projection'!D416+'Data projection'!D419</f>
        <v>0</v>
      </c>
      <c r="R225" s="213">
        <f>'Data projection'!E416+'Data projection'!E419</f>
        <v>0</v>
      </c>
      <c r="S225" s="213">
        <f>'Data projection'!F416+'Data projection'!F419</f>
        <v>0</v>
      </c>
      <c r="T225" s="213">
        <f>'Data projection'!G416+'Data projection'!G419</f>
        <v>0</v>
      </c>
      <c r="U225" s="213">
        <f>'Data projection'!H416+'Data projection'!H419</f>
        <v>0</v>
      </c>
    </row>
    <row r="226" spans="2:21">
      <c r="B226" s="205" t="str">
        <f>'Data projection'!B412</f>
        <v>Fees charged to the customer (Markup/Surcharge)</v>
      </c>
      <c r="C226" s="213">
        <f>'Data projection'!D412</f>
        <v>0</v>
      </c>
      <c r="D226" s="213">
        <f>'Data projection'!E412</f>
        <v>0</v>
      </c>
      <c r="E226" s="213">
        <f>'Data projection'!F412</f>
        <v>0</v>
      </c>
      <c r="F226" s="213">
        <f>'Data projection'!G412</f>
        <v>0</v>
      </c>
      <c r="G226" s="213">
        <f>'Data projection'!H412</f>
        <v>0</v>
      </c>
      <c r="P226" s="205" t="str">
        <f>'Data projection'!B417</f>
        <v>Interchange cost paid</v>
      </c>
      <c r="Q226" s="213">
        <f>'Data projection'!D417+'Data projection'!D420</f>
        <v>0</v>
      </c>
      <c r="R226" s="213">
        <f>'Data projection'!E417+'Data projection'!E420</f>
        <v>0</v>
      </c>
      <c r="S226" s="213">
        <f>'Data projection'!F417+'Data projection'!F420</f>
        <v>0</v>
      </c>
      <c r="T226" s="213">
        <f>'Data projection'!G417+'Data projection'!G420</f>
        <v>0</v>
      </c>
      <c r="U226" s="213">
        <f>'Data projection'!H417+'Data projection'!H420</f>
        <v>0</v>
      </c>
    </row>
    <row r="227" spans="2:21">
      <c r="P227" s="205" t="str">
        <f>'Data projection'!B421</f>
        <v>Other transactionnal costs (SMS &amp; USSD fees)</v>
      </c>
      <c r="Q227" s="213">
        <f>'Data projection'!D421</f>
        <v>0</v>
      </c>
      <c r="R227" s="213">
        <f>'Data projection'!E421</f>
        <v>0</v>
      </c>
      <c r="S227" s="213">
        <f>'Data projection'!F421</f>
        <v>0</v>
      </c>
      <c r="T227" s="213">
        <f>'Data projection'!G421</f>
        <v>0</v>
      </c>
      <c r="U227" s="213">
        <f>'Data projection'!H421</f>
        <v>0</v>
      </c>
    </row>
  </sheetData>
  <mergeCells count="10">
    <mergeCell ref="C13:E13"/>
    <mergeCell ref="D12:G12"/>
    <mergeCell ref="D4:G4"/>
    <mergeCell ref="D5:G5"/>
    <mergeCell ref="D6:G6"/>
    <mergeCell ref="D7:G7"/>
    <mergeCell ref="D8:G8"/>
    <mergeCell ref="D9:G9"/>
    <mergeCell ref="D10:G10"/>
    <mergeCell ref="D11:G11"/>
  </mergeCells>
  <phoneticPr fontId="8" type="noConversion"/>
  <conditionalFormatting sqref="I5:M5">
    <cfRule type="iconSet" priority="10">
      <iconSet iconSet="3Symbols">
        <cfvo type="percent" val="0"/>
        <cfvo type="num" val="$B$5"/>
        <cfvo type="num" val="$B$5"/>
      </iconSet>
    </cfRule>
  </conditionalFormatting>
  <conditionalFormatting sqref="I6:M6">
    <cfRule type="iconSet" priority="12">
      <iconSet iconSet="3Symbols">
        <cfvo type="percent" val="0"/>
        <cfvo type="num" val="$B$6"/>
        <cfvo type="num" val="+$B$6"/>
      </iconSet>
    </cfRule>
  </conditionalFormatting>
  <conditionalFormatting sqref="I7:M7">
    <cfRule type="iconSet" priority="11">
      <iconSet iconSet="3Symbols">
        <cfvo type="percent" val="0"/>
        <cfvo type="num" val="$B$7"/>
        <cfvo type="num" val="$B$7"/>
      </iconSet>
    </cfRule>
  </conditionalFormatting>
  <conditionalFormatting sqref="I8:M8">
    <cfRule type="iconSet" priority="16">
      <iconSet iconSet="3Symbols">
        <cfvo type="percent" val="0"/>
        <cfvo type="num" val="$B$8"/>
        <cfvo type="num" val="$B$8"/>
      </iconSet>
    </cfRule>
  </conditionalFormatting>
  <conditionalFormatting sqref="I9:M9">
    <cfRule type="iconSet" priority="14">
      <iconSet iconSet="3Symbols">
        <cfvo type="percent" val="0"/>
        <cfvo type="num" val="$B$9"/>
        <cfvo type="num" val="$B$9"/>
      </iconSet>
    </cfRule>
  </conditionalFormatting>
  <conditionalFormatting sqref="I10:M10">
    <cfRule type="iconSet" priority="15">
      <iconSet iconSet="3Symbols">
        <cfvo type="percent" val="0"/>
        <cfvo type="num" val="$B$10"/>
        <cfvo type="num" val="$B$10"/>
      </iconSet>
    </cfRule>
  </conditionalFormatting>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13" id="{FD7394F0-ED50-4445-8FB5-58DF11EF648A}">
            <x14:iconSet iconSet="3Symbols" custom="1">
              <x14:cfvo type="percent">
                <xm:f>0</xm:f>
              </x14:cfvo>
              <x14:cfvo type="num">
                <xm:f>$B$11</xm:f>
              </x14:cfvo>
              <x14:cfvo type="num">
                <xm:f>$B$11</xm:f>
              </x14:cfvo>
              <x14:cfIcon iconSet="3Symbols" iconId="0"/>
              <x14:cfIcon iconSet="3Symbols" iconId="0"/>
              <x14:cfIcon iconSet="3Symbols" iconId="2"/>
            </x14:iconSet>
          </x14:cfRule>
          <xm:sqref>I11:M11</xm:sqref>
        </x14:conditionalFormatting>
        <x14:conditionalFormatting xmlns:xm="http://schemas.microsoft.com/office/excel/2006/main">
          <x14:cfRule type="iconSet" priority="17" id="{E0049972-134A-4B27-9404-D6711B5EBEEF}">
            <x14:iconSet iconSet="3Symbols" custom="1">
              <x14:cfvo type="percent">
                <xm:f>0</xm:f>
              </x14:cfvo>
              <x14:cfvo type="num">
                <xm:f>$B$12</xm:f>
              </x14:cfvo>
              <x14:cfvo type="num">
                <xm:f>$B$12</xm:f>
              </x14:cfvo>
              <x14:cfIcon iconSet="3Symbols" iconId="0"/>
              <x14:cfIcon iconSet="3Symbols" iconId="0"/>
              <x14:cfIcon iconSet="3Symbols" iconId="2"/>
            </x14:iconSet>
          </x14:cfRule>
          <xm:sqref>I12:M12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DE88E-3C29-4042-9117-A4707F26FFB9}">
  <sheetPr>
    <tabColor theme="8"/>
  </sheetPr>
  <dimension ref="B1:I29"/>
  <sheetViews>
    <sheetView showGridLines="0" zoomScale="70" zoomScaleNormal="70" workbookViewId="0"/>
  </sheetViews>
  <sheetFormatPr defaultColWidth="10.6640625" defaultRowHeight="15" outlineLevelRow="1"/>
  <cols>
    <col min="1" max="1" width="3.33203125" style="13" customWidth="1"/>
    <col min="2" max="2" width="59.21875" style="13" customWidth="1"/>
    <col min="3" max="3" width="9.88671875" style="13" customWidth="1"/>
    <col min="4" max="8" width="17.33203125" style="13" customWidth="1"/>
    <col min="9" max="9" width="15.88671875" style="40" customWidth="1"/>
    <col min="10" max="11" width="10.6640625" style="13"/>
    <col min="12" max="12" width="12.5546875" style="13" customWidth="1"/>
    <col min="13" max="14" width="10.6640625" style="13"/>
    <col min="15" max="15" width="10.21875" style="13" bestFit="1" customWidth="1"/>
    <col min="16" max="16384" width="10.6640625" style="13"/>
  </cols>
  <sheetData>
    <row r="1" spans="2:9" s="143" customFormat="1" ht="45.95" customHeight="1">
      <c r="C1" s="195" t="s">
        <v>329</v>
      </c>
      <c r="I1" s="145"/>
    </row>
    <row r="3" spans="2:9" s="171" customFormat="1">
      <c r="C3" s="172" t="s">
        <v>221</v>
      </c>
      <c r="D3" s="170">
        <f>'Base assumptions'!D7</f>
        <v>2018</v>
      </c>
      <c r="E3" s="170">
        <f>D3+1</f>
        <v>2019</v>
      </c>
      <c r="F3" s="170">
        <f t="shared" ref="F3:H3" si="0">E3+1</f>
        <v>2020</v>
      </c>
      <c r="G3" s="170">
        <f t="shared" si="0"/>
        <v>2021</v>
      </c>
      <c r="H3" s="170">
        <f t="shared" si="0"/>
        <v>2022</v>
      </c>
      <c r="I3" s="173"/>
    </row>
    <row r="4" spans="2:9">
      <c r="D4" s="12"/>
      <c r="E4" s="12"/>
      <c r="F4" s="12"/>
      <c r="G4" s="12"/>
      <c r="H4" s="12"/>
    </row>
    <row r="5" spans="2:9" ht="15.75">
      <c r="B5" s="196" t="s">
        <v>330</v>
      </c>
      <c r="C5" s="197"/>
      <c r="D5" s="197"/>
      <c r="E5" s="197"/>
      <c r="F5" s="197"/>
      <c r="G5" s="197"/>
      <c r="H5" s="197"/>
      <c r="I5" s="41"/>
    </row>
    <row r="6" spans="2:9">
      <c r="D6" s="12"/>
      <c r="E6" s="12"/>
      <c r="F6" s="12"/>
      <c r="G6" s="12"/>
      <c r="H6" s="12"/>
    </row>
    <row r="7" spans="2:9" outlineLevel="1">
      <c r="B7" s="52" t="str">
        <f>'Data projection'!B45</f>
        <v>Total Revenues generated by interoperable transactions</v>
      </c>
      <c r="C7" s="39" t="str">
        <f>Intro!E13</f>
        <v>xxxx</v>
      </c>
      <c r="D7" s="52" t="e">
        <f>'Data projection'!D45</f>
        <v>#VALUE!</v>
      </c>
      <c r="E7" s="52">
        <f>'Data projection'!E45</f>
        <v>0</v>
      </c>
      <c r="F7" s="52">
        <f>'Data projection'!F45</f>
        <v>0</v>
      </c>
      <c r="G7" s="52">
        <f>'Data projection'!G45</f>
        <v>0</v>
      </c>
      <c r="H7" s="52">
        <f>'Data projection'!H45</f>
        <v>0</v>
      </c>
    </row>
    <row r="8" spans="2:9" outlineLevel="1">
      <c r="B8" s="90" t="str">
        <f>'Data projection'!B57</f>
        <v>Total Transactionnal costs of interoperable transactions</v>
      </c>
      <c r="C8" s="39" t="str">
        <f>C7</f>
        <v>xxxx</v>
      </c>
      <c r="D8" s="89">
        <f>'Data projection'!D57</f>
        <v>0</v>
      </c>
      <c r="E8" s="89">
        <f>'Data projection'!E57</f>
        <v>0</v>
      </c>
      <c r="F8" s="89">
        <f>'Data projection'!F57</f>
        <v>0</v>
      </c>
      <c r="G8" s="89">
        <f>'Data projection'!G57</f>
        <v>0</v>
      </c>
      <c r="H8" s="89">
        <f>'Data projection'!H57</f>
        <v>0</v>
      </c>
    </row>
    <row r="9" spans="2:9" outlineLevel="1">
      <c r="B9" s="52" t="s">
        <v>331</v>
      </c>
      <c r="C9" s="39" t="str">
        <f>C8</f>
        <v>xxxx</v>
      </c>
      <c r="D9" s="52" t="e">
        <f>D7-D8</f>
        <v>#VALUE!</v>
      </c>
      <c r="E9" s="52">
        <f t="shared" ref="E9:H9" si="1">E7-E8</f>
        <v>0</v>
      </c>
      <c r="F9" s="52">
        <f t="shared" si="1"/>
        <v>0</v>
      </c>
      <c r="G9" s="52">
        <f t="shared" si="1"/>
        <v>0</v>
      </c>
      <c r="H9" s="52">
        <f t="shared" si="1"/>
        <v>0</v>
      </c>
    </row>
    <row r="10" spans="2:9">
      <c r="B10" s="90" t="str">
        <f>'Data projection'!B70</f>
        <v>Annual rights paid to the switch operator</v>
      </c>
      <c r="C10" s="39" t="str">
        <f t="shared" ref="C10:C20" si="2">C9</f>
        <v>xxxx</v>
      </c>
      <c r="D10" s="89">
        <f>'Data projection'!D70</f>
        <v>0</v>
      </c>
      <c r="E10" s="89">
        <f>'Data projection'!E70</f>
        <v>0</v>
      </c>
      <c r="F10" s="89">
        <f>'Data projection'!F70</f>
        <v>0</v>
      </c>
      <c r="G10" s="89">
        <f>'Data projection'!G70</f>
        <v>0</v>
      </c>
      <c r="H10" s="89">
        <f>'Data projection'!H70</f>
        <v>0</v>
      </c>
    </row>
    <row r="11" spans="2:9">
      <c r="B11" s="90" t="str">
        <f>'Data projection'!B71</f>
        <v>Marketing &amp; Communication costs</v>
      </c>
      <c r="C11" s="39" t="str">
        <f t="shared" si="2"/>
        <v>xxxx</v>
      </c>
      <c r="D11" s="89" t="e">
        <f>'Data projection'!D71</f>
        <v>#VALUE!</v>
      </c>
      <c r="E11" s="89">
        <f>'Data projection'!E71</f>
        <v>0</v>
      </c>
      <c r="F11" s="89">
        <f>'Data projection'!F71</f>
        <v>0</v>
      </c>
      <c r="G11" s="89">
        <f>'Data projection'!G71</f>
        <v>0</v>
      </c>
      <c r="H11" s="89">
        <f>'Data projection'!H71</f>
        <v>0</v>
      </c>
    </row>
    <row r="12" spans="2:9">
      <c r="B12" s="90" t="str">
        <f>'Data projection'!B72</f>
        <v>HR costs</v>
      </c>
      <c r="C12" s="39" t="str">
        <f t="shared" si="2"/>
        <v>xxxx</v>
      </c>
      <c r="D12" s="89" t="e">
        <f>'Data projection'!D72</f>
        <v>#VALUE!</v>
      </c>
      <c r="E12" s="89">
        <f>'Data projection'!E72</f>
        <v>0</v>
      </c>
      <c r="F12" s="89">
        <f>'Data projection'!F72</f>
        <v>0</v>
      </c>
      <c r="G12" s="89">
        <f>'Data projection'!G72</f>
        <v>0</v>
      </c>
      <c r="H12" s="89">
        <f>'Data projection'!H72</f>
        <v>0</v>
      </c>
    </row>
    <row r="13" spans="2:9">
      <c r="B13" s="90" t="str">
        <f>'Data projection'!B73</f>
        <v>Equipment maintenance costs</v>
      </c>
      <c r="C13" s="39" t="str">
        <f>C11</f>
        <v>xxxx</v>
      </c>
      <c r="D13" s="89" t="e">
        <f>'Data projection'!D73</f>
        <v>#VALUE!</v>
      </c>
      <c r="E13" s="89">
        <f>'Data projection'!E73</f>
        <v>0</v>
      </c>
      <c r="F13" s="89">
        <f>'Data projection'!F73</f>
        <v>0</v>
      </c>
      <c r="G13" s="89">
        <f>'Data projection'!G73</f>
        <v>0</v>
      </c>
      <c r="H13" s="89">
        <f>'Data projection'!H73</f>
        <v>0</v>
      </c>
    </row>
    <row r="14" spans="2:9">
      <c r="B14" s="90" t="str">
        <f>'Data projection'!B74</f>
        <v>Interest costs</v>
      </c>
      <c r="C14" s="39" t="str">
        <f t="shared" si="2"/>
        <v>xxxx</v>
      </c>
      <c r="D14" s="89" t="e">
        <f>'Data projection'!D74</f>
        <v>#VALUE!</v>
      </c>
      <c r="E14" s="89">
        <f>'Data projection'!E74</f>
        <v>0</v>
      </c>
      <c r="F14" s="89">
        <f>'Data projection'!F74</f>
        <v>0</v>
      </c>
      <c r="G14" s="89">
        <f>'Data projection'!G74</f>
        <v>0</v>
      </c>
      <c r="H14" s="89">
        <f>'Data projection'!H74</f>
        <v>0</v>
      </c>
    </row>
    <row r="15" spans="2:9">
      <c r="B15" s="90" t="str">
        <f>'Data projection'!B75</f>
        <v>Other costs</v>
      </c>
      <c r="C15" s="39" t="str">
        <f t="shared" si="2"/>
        <v>xxxx</v>
      </c>
      <c r="D15" s="89" t="e">
        <f>'Data projection'!D75</f>
        <v>#VALUE!</v>
      </c>
      <c r="E15" s="89">
        <f>'Data projection'!E75</f>
        <v>0</v>
      </c>
      <c r="F15" s="89">
        <f>'Data projection'!F75</f>
        <v>0</v>
      </c>
      <c r="G15" s="89">
        <f>'Data projection'!G75</f>
        <v>0</v>
      </c>
      <c r="H15" s="89">
        <f>'Data projection'!H75</f>
        <v>0</v>
      </c>
    </row>
    <row r="16" spans="2:9">
      <c r="B16" s="90" t="str">
        <f>'Data projection'!B77</f>
        <v>Total depreciation</v>
      </c>
      <c r="C16" s="39" t="str">
        <f>C15</f>
        <v>xxxx</v>
      </c>
      <c r="D16" s="89">
        <f>'Data projection'!D77</f>
        <v>0</v>
      </c>
      <c r="E16" s="89">
        <f>'Data projection'!E77</f>
        <v>0</v>
      </c>
      <c r="F16" s="89">
        <f>'Data projection'!F77</f>
        <v>0</v>
      </c>
      <c r="G16" s="89">
        <f>'Data projection'!G77</f>
        <v>0</v>
      </c>
      <c r="H16" s="89">
        <f>'Data projection'!H77</f>
        <v>0</v>
      </c>
    </row>
    <row r="17" spans="2:9">
      <c r="B17" s="52" t="s">
        <v>332</v>
      </c>
      <c r="C17" s="39" t="str">
        <f>C16</f>
        <v>xxxx</v>
      </c>
      <c r="D17" s="52" t="e">
        <f>D8+SUM(D10:D16)</f>
        <v>#VALUE!</v>
      </c>
      <c r="E17" s="52">
        <f t="shared" ref="E17:H17" si="3">E8+SUM(E10:E16)</f>
        <v>0</v>
      </c>
      <c r="F17" s="52">
        <f t="shared" si="3"/>
        <v>0</v>
      </c>
      <c r="G17" s="52">
        <f t="shared" si="3"/>
        <v>0</v>
      </c>
      <c r="H17" s="52">
        <f t="shared" si="3"/>
        <v>0</v>
      </c>
    </row>
    <row r="18" spans="2:9">
      <c r="B18" s="52" t="s">
        <v>333</v>
      </c>
      <c r="C18" s="39" t="str">
        <f t="shared" si="2"/>
        <v>xxxx</v>
      </c>
      <c r="D18" s="52" t="e">
        <f>D7-D17</f>
        <v>#VALUE!</v>
      </c>
      <c r="E18" s="52">
        <f t="shared" ref="E18:H18" si="4">E7-E17</f>
        <v>0</v>
      </c>
      <c r="F18" s="52">
        <f t="shared" si="4"/>
        <v>0</v>
      </c>
      <c r="G18" s="52">
        <f t="shared" si="4"/>
        <v>0</v>
      </c>
      <c r="H18" s="52">
        <f t="shared" si="4"/>
        <v>0</v>
      </c>
    </row>
    <row r="19" spans="2:9">
      <c r="B19" s="90" t="s">
        <v>334</v>
      </c>
      <c r="C19" s="39" t="str">
        <f t="shared" si="2"/>
        <v>xxxx</v>
      </c>
      <c r="D19" s="89" t="e">
        <f>IF(D18&lt;=0,0,D18*'Base assumptions'!$D$8)</f>
        <v>#VALUE!</v>
      </c>
      <c r="E19" s="89">
        <f>IF(E18&lt;=0,0,E18*'Base assumptions'!$D$8)</f>
        <v>0</v>
      </c>
      <c r="F19" s="89">
        <f>IF(F18&lt;=0,0,F18*'Base assumptions'!$D$8)</f>
        <v>0</v>
      </c>
      <c r="G19" s="89">
        <f>IF(G18&lt;=0,0,G18*'Base assumptions'!$D$8)</f>
        <v>0</v>
      </c>
      <c r="H19" s="89">
        <f>IF(H18&lt;=0,0,H18*'Base assumptions'!$D$8)</f>
        <v>0</v>
      </c>
    </row>
    <row r="20" spans="2:9">
      <c r="B20" s="52" t="s">
        <v>335</v>
      </c>
      <c r="C20" s="39" t="str">
        <f t="shared" si="2"/>
        <v>xxxx</v>
      </c>
      <c r="D20" s="52" t="e">
        <f>D18-D19</f>
        <v>#VALUE!</v>
      </c>
      <c r="E20" s="52">
        <f t="shared" ref="E20:H20" si="5">E18-E19</f>
        <v>0</v>
      </c>
      <c r="F20" s="52">
        <f t="shared" si="5"/>
        <v>0</v>
      </c>
      <c r="G20" s="52">
        <f t="shared" si="5"/>
        <v>0</v>
      </c>
      <c r="H20" s="52">
        <f t="shared" si="5"/>
        <v>0</v>
      </c>
    </row>
    <row r="22" spans="2:9">
      <c r="D22" s="12"/>
      <c r="E22" s="12"/>
      <c r="F22" s="12"/>
      <c r="G22" s="12"/>
      <c r="H22" s="12"/>
    </row>
    <row r="23" spans="2:9" ht="15.75">
      <c r="B23" s="196" t="s">
        <v>336</v>
      </c>
      <c r="C23" s="197"/>
      <c r="D23" s="197"/>
      <c r="E23" s="197"/>
      <c r="F23" s="197"/>
      <c r="G23" s="197"/>
      <c r="H23" s="197"/>
      <c r="I23" s="41"/>
    </row>
    <row r="25" spans="2:9">
      <c r="B25" s="52" t="s">
        <v>337</v>
      </c>
      <c r="C25" s="39" t="str">
        <f>C20</f>
        <v>xxxx</v>
      </c>
      <c r="D25" s="198" t="e">
        <f>D7/'Data projection'!D8</f>
        <v>#VALUE!</v>
      </c>
      <c r="E25" s="198" t="e">
        <f>E7/'Data projection'!E8</f>
        <v>#DIV/0!</v>
      </c>
      <c r="F25" s="198" t="e">
        <f>F7/'Data projection'!F8</f>
        <v>#DIV/0!</v>
      </c>
      <c r="G25" s="198" t="e">
        <f>G7/'Data projection'!G8</f>
        <v>#DIV/0!</v>
      </c>
      <c r="H25" s="198" t="e">
        <f>H7/'Data projection'!H8</f>
        <v>#DIV/0!</v>
      </c>
    </row>
    <row r="26" spans="2:9">
      <c r="B26" s="52" t="s">
        <v>338</v>
      </c>
      <c r="C26" s="39" t="s">
        <v>14</v>
      </c>
      <c r="D26" s="199" t="e">
        <f>(D7-D8)/D7</f>
        <v>#VALUE!</v>
      </c>
      <c r="E26" s="199" t="e">
        <f>(E7-E8)/E7</f>
        <v>#DIV/0!</v>
      </c>
      <c r="F26" s="199" t="e">
        <f>(F7-F8)/F7</f>
        <v>#DIV/0!</v>
      </c>
      <c r="G26" s="199" t="e">
        <f>(G7-G8)/G7</f>
        <v>#DIV/0!</v>
      </c>
      <c r="H26" s="199" t="e">
        <f>(H7-H8)/H7</f>
        <v>#DIV/0!</v>
      </c>
    </row>
    <row r="27" spans="2:9">
      <c r="B27" s="52" t="s">
        <v>339</v>
      </c>
      <c r="C27" s="39" t="str">
        <f>C25</f>
        <v>xxxx</v>
      </c>
      <c r="D27" s="200" t="e">
        <f>D20+D19+D14+D16</f>
        <v>#VALUE!</v>
      </c>
      <c r="E27" s="200">
        <f>E20+E19+E14+E16</f>
        <v>0</v>
      </c>
      <c r="F27" s="200">
        <f>F20+F19+F14+F16</f>
        <v>0</v>
      </c>
      <c r="G27" s="200">
        <f>G20+G19+G14+G16</f>
        <v>0</v>
      </c>
      <c r="H27" s="200">
        <f>H20+H19+H14+H16</f>
        <v>0</v>
      </c>
    </row>
    <row r="28" spans="2:9">
      <c r="B28" s="52" t="s">
        <v>340</v>
      </c>
      <c r="C28" s="39" t="s">
        <v>14</v>
      </c>
      <c r="D28" s="201" t="e">
        <f>D20/D7</f>
        <v>#VALUE!</v>
      </c>
      <c r="E28" s="201" t="e">
        <f>E20/E7</f>
        <v>#DIV/0!</v>
      </c>
      <c r="F28" s="201" t="e">
        <f>F20/F7</f>
        <v>#DIV/0!</v>
      </c>
      <c r="G28" s="201" t="e">
        <f>G20/G7</f>
        <v>#DIV/0!</v>
      </c>
      <c r="H28" s="201" t="e">
        <f>H20/H7</f>
        <v>#DIV/0!</v>
      </c>
    </row>
    <row r="29" spans="2:9">
      <c r="D29" s="12"/>
      <c r="E29" s="12"/>
      <c r="F29" s="12"/>
      <c r="G29" s="12"/>
      <c r="H29" s="12"/>
    </row>
  </sheetData>
  <sheetProtection algorithmName="SHA-512" hashValue="ft4a7gJnxPA+4Z1NDifQBsdUUZz/JouA9DsjzfvMHKeSA5H9Axc1IEpX1KNqQ9nE5copyuS2umAWqVe30kAbcA==" saltValue="0b1tRU0ETIBOWbIg+YSG6w==" spinCount="100000" sheet="1" objects="1" scenarios="1"/>
  <pageMargins left="0.7" right="0.7" top="0.75" bottom="0.75" header="0.3" footer="0.3"/>
  <pageSetup orientation="portrait" r:id="rId1"/>
  <ignoredErrors>
    <ignoredError sqref="C13"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F19F0-B94F-4988-ACBD-208DD6DD31E8}">
  <sheetPr>
    <tabColor theme="8"/>
  </sheetPr>
  <dimension ref="B1:I423"/>
  <sheetViews>
    <sheetView showGridLines="0" zoomScale="70" zoomScaleNormal="70" workbookViewId="0">
      <pane ySplit="3" topLeftCell="A4" activePane="bottomLeft" state="frozen"/>
      <selection pane="bottomLeft" activeCell="E20" sqref="E20"/>
      <selection activeCell="D14" sqref="D14"/>
    </sheetView>
  </sheetViews>
  <sheetFormatPr defaultColWidth="10.6640625" defaultRowHeight="15" outlineLevelRow="1"/>
  <cols>
    <col min="1" max="1" width="3.33203125" style="13" customWidth="1"/>
    <col min="2" max="2" width="72.44140625" style="13" customWidth="1"/>
    <col min="3" max="3" width="9.88671875" style="13" customWidth="1"/>
    <col min="4" max="8" width="17.33203125" style="13" customWidth="1"/>
    <col min="9" max="9" width="15.88671875" style="40" customWidth="1"/>
    <col min="10" max="11" width="10.6640625" style="13"/>
    <col min="12" max="12" width="12.5546875" style="13" customWidth="1"/>
    <col min="13" max="14" width="10.6640625" style="13"/>
    <col min="15" max="15" width="10.21875" style="13" bestFit="1" customWidth="1"/>
    <col min="16" max="16384" width="10.6640625" style="13"/>
  </cols>
  <sheetData>
    <row r="1" spans="2:9" s="143" customFormat="1" ht="45.95" customHeight="1">
      <c r="C1" s="146" t="s">
        <v>103</v>
      </c>
      <c r="I1" s="145"/>
    </row>
    <row r="3" spans="2:9" s="171" customFormat="1">
      <c r="C3" s="172" t="s">
        <v>221</v>
      </c>
      <c r="D3" s="170">
        <f>'Base assumptions'!D7</f>
        <v>2018</v>
      </c>
      <c r="E3" s="170">
        <f>D3+1</f>
        <v>2019</v>
      </c>
      <c r="F3" s="170">
        <f t="shared" ref="F3:H3" si="0">E3+1</f>
        <v>2020</v>
      </c>
      <c r="G3" s="170">
        <f t="shared" si="0"/>
        <v>2021</v>
      </c>
      <c r="H3" s="170">
        <f t="shared" si="0"/>
        <v>2022</v>
      </c>
      <c r="I3" s="173"/>
    </row>
    <row r="4" spans="2:9">
      <c r="D4" s="12"/>
      <c r="E4" s="12"/>
      <c r="F4" s="12"/>
      <c r="G4" s="12"/>
      <c r="H4" s="12"/>
    </row>
    <row r="5" spans="2:9" ht="15.75">
      <c r="B5" s="196" t="s">
        <v>341</v>
      </c>
      <c r="C5" s="197"/>
      <c r="D5" s="197"/>
      <c r="E5" s="197"/>
      <c r="F5" s="197"/>
      <c r="G5" s="197"/>
      <c r="H5" s="197"/>
      <c r="I5" s="41"/>
    </row>
    <row r="6" spans="2:9" ht="15.75">
      <c r="B6" s="102"/>
      <c r="C6" s="103"/>
      <c r="D6" s="103"/>
      <c r="E6" s="103"/>
      <c r="F6" s="103"/>
      <c r="G6" s="103"/>
      <c r="H6" s="103"/>
      <c r="I6" s="41"/>
    </row>
    <row r="7" spans="2:9">
      <c r="B7" s="52" t="s">
        <v>342</v>
      </c>
      <c r="C7" s="39" t="s">
        <v>31</v>
      </c>
      <c r="D7" s="52">
        <f>'Base assumptions'!D15</f>
        <v>0</v>
      </c>
      <c r="E7" s="52">
        <f>D7*(1+'Base assumptions'!E19)</f>
        <v>0</v>
      </c>
      <c r="F7" s="52">
        <f>E7*(1+'Base assumptions'!F19)</f>
        <v>0</v>
      </c>
      <c r="G7" s="52">
        <f>F7*(1+'Base assumptions'!G19)</f>
        <v>0</v>
      </c>
      <c r="H7" s="52">
        <f>G7*(1+'Base assumptions'!H19)</f>
        <v>0</v>
      </c>
    </row>
    <row r="8" spans="2:9">
      <c r="B8" s="52" t="s">
        <v>343</v>
      </c>
      <c r="C8" s="39" t="str">
        <f>C7</f>
        <v>Nbr</v>
      </c>
      <c r="D8" s="52">
        <f>'Base assumptions'!D16</f>
        <v>0</v>
      </c>
      <c r="E8" s="52">
        <f>D8*(1+'Base assumptions'!E20)</f>
        <v>0</v>
      </c>
      <c r="F8" s="52">
        <f>E8*(1+'Base assumptions'!F20)</f>
        <v>0</v>
      </c>
      <c r="G8" s="52">
        <f>F8*(1+'Base assumptions'!G20)</f>
        <v>0</v>
      </c>
      <c r="H8" s="52">
        <f>G8*(1+'Base assumptions'!H20)</f>
        <v>0</v>
      </c>
    </row>
    <row r="9" spans="2:9">
      <c r="B9" s="52" t="s">
        <v>344</v>
      </c>
      <c r="C9" s="39" t="s">
        <v>14</v>
      </c>
      <c r="D9" s="110" t="e">
        <f>D8/D7</f>
        <v>#DIV/0!</v>
      </c>
      <c r="E9" s="110" t="e">
        <f t="shared" ref="E9:G9" si="1">E8/E7</f>
        <v>#DIV/0!</v>
      </c>
      <c r="F9" s="110" t="e">
        <f t="shared" si="1"/>
        <v>#DIV/0!</v>
      </c>
      <c r="G9" s="110" t="e">
        <f t="shared" si="1"/>
        <v>#DIV/0!</v>
      </c>
      <c r="H9" s="110" t="e">
        <f>H8/H7</f>
        <v>#DIV/0!</v>
      </c>
    </row>
    <row r="10" spans="2:9">
      <c r="B10" s="52" t="s">
        <v>229</v>
      </c>
      <c r="C10" s="39" t="s">
        <v>31</v>
      </c>
      <c r="D10" s="52">
        <f>'Base assumptions'!D17</f>
        <v>0</v>
      </c>
      <c r="E10" s="52">
        <f>D10*(1+'Base assumptions'!E21)</f>
        <v>0</v>
      </c>
      <c r="F10" s="52">
        <f>E10*(1+'Base assumptions'!F21)</f>
        <v>0</v>
      </c>
      <c r="G10" s="52">
        <f>F10*(1+'Base assumptions'!G21)</f>
        <v>0</v>
      </c>
      <c r="H10" s="52">
        <f>G10*(1+'Base assumptions'!H21)</f>
        <v>0</v>
      </c>
    </row>
    <row r="11" spans="2:9">
      <c r="B11" s="44"/>
      <c r="C11" s="39"/>
      <c r="D11" s="44"/>
      <c r="E11" s="44"/>
      <c r="F11" s="44"/>
      <c r="G11" s="44"/>
      <c r="H11" s="44"/>
    </row>
    <row r="12" spans="2:9">
      <c r="B12" s="52" t="s">
        <v>345</v>
      </c>
      <c r="C12" s="39" t="str">
        <f>C7</f>
        <v>Nbr</v>
      </c>
      <c r="D12" s="52">
        <f>'Base assumptions'!D27</f>
        <v>0</v>
      </c>
      <c r="E12" s="52">
        <f>D12*(1+'Base assumptions'!E30)</f>
        <v>0</v>
      </c>
      <c r="F12" s="52">
        <f>E12*(1+'Base assumptions'!F30)</f>
        <v>0</v>
      </c>
      <c r="G12" s="52">
        <f>F12*(1+'Base assumptions'!G30)</f>
        <v>0</v>
      </c>
      <c r="H12" s="52">
        <f>G12*(1+'Base assumptions'!H30)</f>
        <v>0</v>
      </c>
    </row>
    <row r="13" spans="2:9">
      <c r="B13" s="90" t="s">
        <v>260</v>
      </c>
      <c r="C13" s="39" t="str">
        <f>C12</f>
        <v>Nbr</v>
      </c>
      <c r="D13" s="89">
        <f>IF(D12-D14&lt;0,0,D12-D14)</f>
        <v>0</v>
      </c>
      <c r="E13" s="89">
        <f t="shared" ref="E13:H13" si="2">IF(E12-E14&lt;0,0,E12-E14)</f>
        <v>0</v>
      </c>
      <c r="F13" s="89">
        <f t="shared" si="2"/>
        <v>0</v>
      </c>
      <c r="G13" s="89">
        <f t="shared" si="2"/>
        <v>0</v>
      </c>
      <c r="H13" s="89">
        <f t="shared" si="2"/>
        <v>0</v>
      </c>
    </row>
    <row r="14" spans="2:9">
      <c r="B14" s="90" t="s">
        <v>346</v>
      </c>
      <c r="C14" s="39" t="str">
        <f>C13</f>
        <v>Nbr</v>
      </c>
      <c r="D14" s="89">
        <f>D21</f>
        <v>0</v>
      </c>
      <c r="E14" s="89">
        <f>E21</f>
        <v>0</v>
      </c>
      <c r="F14" s="89">
        <f>F21</f>
        <v>0</v>
      </c>
      <c r="G14" s="89">
        <f>G21</f>
        <v>0</v>
      </c>
      <c r="H14" s="89">
        <f>H21</f>
        <v>0</v>
      </c>
    </row>
    <row r="15" spans="2:9">
      <c r="B15" s="52" t="s">
        <v>321</v>
      </c>
      <c r="C15" s="39"/>
      <c r="D15" s="110" t="e">
        <f>D14/D12</f>
        <v>#DIV/0!</v>
      </c>
      <c r="E15" s="110" t="e">
        <f t="shared" ref="E15:H15" si="3">E14/E12</f>
        <v>#DIV/0!</v>
      </c>
      <c r="F15" s="110" t="e">
        <f t="shared" si="3"/>
        <v>#DIV/0!</v>
      </c>
      <c r="G15" s="110" t="e">
        <f t="shared" si="3"/>
        <v>#DIV/0!</v>
      </c>
      <c r="H15" s="110" t="e">
        <f t="shared" si="3"/>
        <v>#DIV/0!</v>
      </c>
    </row>
    <row r="16" spans="2:9">
      <c r="B16" s="44"/>
      <c r="C16" s="39"/>
      <c r="D16" s="44"/>
      <c r="E16" s="44"/>
      <c r="F16" s="44"/>
      <c r="G16" s="44"/>
      <c r="H16" s="44"/>
    </row>
    <row r="17" spans="2:9">
      <c r="B17" s="52" t="s">
        <v>347</v>
      </c>
      <c r="C17" s="39" t="str">
        <f>Intro!E13</f>
        <v>xxxx</v>
      </c>
      <c r="D17" s="52">
        <f>'Base assumptions'!D28</f>
        <v>0</v>
      </c>
      <c r="E17" s="52">
        <f>D17*(1+'Base assumptions'!E31)</f>
        <v>0</v>
      </c>
      <c r="F17" s="52">
        <f>E17*(1+'Base assumptions'!F31)</f>
        <v>0</v>
      </c>
      <c r="G17" s="52">
        <f>F17*(1+'Base assumptions'!G31)</f>
        <v>0</v>
      </c>
      <c r="H17" s="52">
        <f>G17*(1+'Base assumptions'!H31)</f>
        <v>0</v>
      </c>
    </row>
    <row r="18" spans="2:9">
      <c r="B18" s="90" t="s">
        <v>262</v>
      </c>
      <c r="C18" s="39" t="str">
        <f>C17</f>
        <v>xxxx</v>
      </c>
      <c r="D18" s="89">
        <f>IF(D17-D19&lt;0,0,D17-D19)</f>
        <v>0</v>
      </c>
      <c r="E18" s="89">
        <f t="shared" ref="E18:H18" si="4">IF(E17-E19&lt;0,0,E17-E19)</f>
        <v>0</v>
      </c>
      <c r="F18" s="89">
        <f t="shared" si="4"/>
        <v>0</v>
      </c>
      <c r="G18" s="89">
        <f t="shared" si="4"/>
        <v>0</v>
      </c>
      <c r="H18" s="89">
        <f t="shared" si="4"/>
        <v>0</v>
      </c>
    </row>
    <row r="19" spans="2:9">
      <c r="B19" s="90" t="s">
        <v>348</v>
      </c>
      <c r="C19" s="39" t="str">
        <f>C18</f>
        <v>xxxx</v>
      </c>
      <c r="D19" s="89">
        <f>D33</f>
        <v>0</v>
      </c>
      <c r="E19" s="89">
        <f t="shared" ref="E19:H19" si="5">E33</f>
        <v>0</v>
      </c>
      <c r="F19" s="89">
        <f t="shared" si="5"/>
        <v>0</v>
      </c>
      <c r="G19" s="89">
        <f t="shared" si="5"/>
        <v>0</v>
      </c>
      <c r="H19" s="89">
        <f t="shared" si="5"/>
        <v>0</v>
      </c>
    </row>
    <row r="20" spans="2:9">
      <c r="B20" s="44"/>
      <c r="C20" s="39"/>
      <c r="D20" s="44"/>
      <c r="E20" s="44"/>
      <c r="F20" s="44"/>
      <c r="G20" s="44"/>
      <c r="H20" s="44"/>
    </row>
    <row r="21" spans="2:9">
      <c r="B21" s="52" t="s">
        <v>349</v>
      </c>
      <c r="C21" s="39" t="str">
        <f>C12</f>
        <v>Nbr</v>
      </c>
      <c r="D21" s="52">
        <f>SUM(D22:D31)</f>
        <v>0</v>
      </c>
      <c r="E21" s="52">
        <f t="shared" ref="E21:H21" si="6">SUM(E22:E31)</f>
        <v>0</v>
      </c>
      <c r="F21" s="52">
        <f t="shared" si="6"/>
        <v>0</v>
      </c>
      <c r="G21" s="52">
        <f t="shared" si="6"/>
        <v>0</v>
      </c>
      <c r="H21" s="52">
        <f t="shared" si="6"/>
        <v>0</v>
      </c>
    </row>
    <row r="22" spans="2:9">
      <c r="B22" s="90" t="s">
        <v>197</v>
      </c>
      <c r="C22" s="39" t="str">
        <f>C21</f>
        <v>Nbr</v>
      </c>
      <c r="D22" s="89">
        <f>D95</f>
        <v>0</v>
      </c>
      <c r="E22" s="89">
        <f t="shared" ref="E22:H22" si="7">E95</f>
        <v>0</v>
      </c>
      <c r="F22" s="89">
        <f t="shared" si="7"/>
        <v>0</v>
      </c>
      <c r="G22" s="89">
        <f t="shared" si="7"/>
        <v>0</v>
      </c>
      <c r="H22" s="89">
        <f t="shared" si="7"/>
        <v>0</v>
      </c>
    </row>
    <row r="23" spans="2:9">
      <c r="B23" s="90" t="s">
        <v>11</v>
      </c>
      <c r="C23" s="39" t="str">
        <f>C22</f>
        <v>Nbr</v>
      </c>
      <c r="D23" s="89">
        <f>D134</f>
        <v>0</v>
      </c>
      <c r="E23" s="89">
        <f t="shared" ref="E23:H23" si="8">E134</f>
        <v>0</v>
      </c>
      <c r="F23" s="89">
        <f t="shared" si="8"/>
        <v>0</v>
      </c>
      <c r="G23" s="89">
        <f t="shared" si="8"/>
        <v>0</v>
      </c>
      <c r="H23" s="89">
        <f t="shared" si="8"/>
        <v>0</v>
      </c>
    </row>
    <row r="24" spans="2:9">
      <c r="B24" s="90" t="s">
        <v>17</v>
      </c>
      <c r="C24" s="39" t="str">
        <f>C23</f>
        <v>Nbr</v>
      </c>
      <c r="D24" s="89">
        <f>D159</f>
        <v>0</v>
      </c>
      <c r="E24" s="89">
        <f t="shared" ref="E24:H24" si="9">E159</f>
        <v>0</v>
      </c>
      <c r="F24" s="89">
        <f t="shared" si="9"/>
        <v>0</v>
      </c>
      <c r="G24" s="89">
        <f t="shared" si="9"/>
        <v>0</v>
      </c>
      <c r="H24" s="89">
        <f t="shared" si="9"/>
        <v>0</v>
      </c>
      <c r="I24" s="45"/>
    </row>
    <row r="25" spans="2:9">
      <c r="B25" s="90" t="s">
        <v>350</v>
      </c>
      <c r="C25" s="39" t="str">
        <f t="shared" ref="C25:C31" si="10">C24</f>
        <v>Nbr</v>
      </c>
      <c r="D25" s="89">
        <f>D184</f>
        <v>0</v>
      </c>
      <c r="E25" s="89">
        <f t="shared" ref="E25:H25" si="11">E184</f>
        <v>0</v>
      </c>
      <c r="F25" s="89">
        <f t="shared" si="11"/>
        <v>0</v>
      </c>
      <c r="G25" s="89">
        <f t="shared" si="11"/>
        <v>0</v>
      </c>
      <c r="H25" s="89">
        <f t="shared" si="11"/>
        <v>0</v>
      </c>
    </row>
    <row r="26" spans="2:9">
      <c r="B26" s="90" t="s">
        <v>199</v>
      </c>
      <c r="C26" s="39" t="str">
        <f t="shared" si="10"/>
        <v>Nbr</v>
      </c>
      <c r="D26" s="89">
        <f>D209</f>
        <v>0</v>
      </c>
      <c r="E26" s="89">
        <f t="shared" ref="E26:H26" si="12">E209</f>
        <v>0</v>
      </c>
      <c r="F26" s="89">
        <f t="shared" si="12"/>
        <v>0</v>
      </c>
      <c r="G26" s="89">
        <f t="shared" si="12"/>
        <v>0</v>
      </c>
      <c r="H26" s="89">
        <f t="shared" si="12"/>
        <v>0</v>
      </c>
    </row>
    <row r="27" spans="2:9">
      <c r="B27" s="90" t="s">
        <v>181</v>
      </c>
      <c r="C27" s="39" t="str">
        <f t="shared" si="10"/>
        <v>Nbr</v>
      </c>
      <c r="D27" s="89">
        <f>D234</f>
        <v>0</v>
      </c>
      <c r="E27" s="89">
        <f t="shared" ref="E27:H27" si="13">E234</f>
        <v>0</v>
      </c>
      <c r="F27" s="89">
        <f t="shared" si="13"/>
        <v>0</v>
      </c>
      <c r="G27" s="89">
        <f t="shared" si="13"/>
        <v>0</v>
      </c>
      <c r="H27" s="89">
        <f t="shared" si="13"/>
        <v>0</v>
      </c>
    </row>
    <row r="28" spans="2:9">
      <c r="B28" s="90" t="s">
        <v>195</v>
      </c>
      <c r="C28" s="39" t="str">
        <f t="shared" si="10"/>
        <v>Nbr</v>
      </c>
      <c r="D28" s="89">
        <f>D268</f>
        <v>0</v>
      </c>
      <c r="E28" s="89">
        <f t="shared" ref="E28:H28" si="14">E268</f>
        <v>0</v>
      </c>
      <c r="F28" s="89">
        <f t="shared" si="14"/>
        <v>0</v>
      </c>
      <c r="G28" s="89">
        <f t="shared" si="14"/>
        <v>0</v>
      </c>
      <c r="H28" s="89">
        <f t="shared" si="14"/>
        <v>0</v>
      </c>
    </row>
    <row r="29" spans="2:9">
      <c r="B29" s="90" t="s">
        <v>193</v>
      </c>
      <c r="C29" s="39" t="str">
        <f t="shared" si="10"/>
        <v>Nbr</v>
      </c>
      <c r="D29" s="89">
        <f>D312</f>
        <v>0</v>
      </c>
      <c r="E29" s="89">
        <f t="shared" ref="E29:H29" si="15">E312</f>
        <v>0</v>
      </c>
      <c r="F29" s="89">
        <f t="shared" si="15"/>
        <v>0</v>
      </c>
      <c r="G29" s="89">
        <f t="shared" si="15"/>
        <v>0</v>
      </c>
      <c r="H29" s="89">
        <f t="shared" si="15"/>
        <v>0</v>
      </c>
    </row>
    <row r="30" spans="2:9">
      <c r="B30" s="90" t="s">
        <v>185</v>
      </c>
      <c r="C30" s="39" t="str">
        <f t="shared" si="10"/>
        <v>Nbr</v>
      </c>
      <c r="D30" s="89">
        <f>D356</f>
        <v>0</v>
      </c>
      <c r="E30" s="89">
        <f>E356</f>
        <v>0</v>
      </c>
      <c r="F30" s="89">
        <f>F356</f>
        <v>0</v>
      </c>
      <c r="G30" s="89">
        <f t="shared" ref="G30:H30" si="16">G356</f>
        <v>0</v>
      </c>
      <c r="H30" s="89">
        <f t="shared" si="16"/>
        <v>0</v>
      </c>
    </row>
    <row r="31" spans="2:9">
      <c r="B31" s="90" t="s">
        <v>217</v>
      </c>
      <c r="C31" s="39" t="str">
        <f t="shared" si="10"/>
        <v>Nbr</v>
      </c>
      <c r="D31" s="89">
        <f>D400</f>
        <v>0</v>
      </c>
      <c r="E31" s="89">
        <f t="shared" ref="E31:H31" si="17">E400</f>
        <v>0</v>
      </c>
      <c r="F31" s="89">
        <f t="shared" si="17"/>
        <v>0</v>
      </c>
      <c r="G31" s="89">
        <f t="shared" si="17"/>
        <v>0</v>
      </c>
      <c r="H31" s="89">
        <f t="shared" si="17"/>
        <v>0</v>
      </c>
    </row>
    <row r="32" spans="2:9">
      <c r="B32" s="44"/>
      <c r="C32" s="39"/>
      <c r="D32" s="44"/>
      <c r="E32" s="44"/>
      <c r="F32" s="44"/>
      <c r="G32" s="44"/>
      <c r="H32" s="44"/>
    </row>
    <row r="33" spans="2:9">
      <c r="B33" s="52" t="s">
        <v>351</v>
      </c>
      <c r="C33" s="39" t="str">
        <f>C17</f>
        <v>xxxx</v>
      </c>
      <c r="D33" s="52">
        <f>SUM(D34:D43)</f>
        <v>0</v>
      </c>
      <c r="E33" s="52">
        <f t="shared" ref="E33:H33" si="18">SUM(E34:E43)</f>
        <v>0</v>
      </c>
      <c r="F33" s="52">
        <f t="shared" si="18"/>
        <v>0</v>
      </c>
      <c r="G33" s="52">
        <f t="shared" si="18"/>
        <v>0</v>
      </c>
      <c r="H33" s="52">
        <f t="shared" si="18"/>
        <v>0</v>
      </c>
    </row>
    <row r="34" spans="2:9">
      <c r="B34" s="90" t="str">
        <f>B22</f>
        <v>W2W</v>
      </c>
      <c r="C34" s="39" t="str">
        <f>C33</f>
        <v>xxxx</v>
      </c>
      <c r="D34" s="89">
        <f>D99</f>
        <v>0</v>
      </c>
      <c r="E34" s="89">
        <f t="shared" ref="E34:H34" si="19">E99</f>
        <v>0</v>
      </c>
      <c r="F34" s="89">
        <f t="shared" si="19"/>
        <v>0</v>
      </c>
      <c r="G34" s="89">
        <f t="shared" si="19"/>
        <v>0</v>
      </c>
      <c r="H34" s="89">
        <f t="shared" si="19"/>
        <v>0</v>
      </c>
    </row>
    <row r="35" spans="2:9">
      <c r="B35" s="90" t="str">
        <f t="shared" ref="B35:B43" si="20">B23</f>
        <v>Cash in</v>
      </c>
      <c r="C35" s="39" t="str">
        <f>C34</f>
        <v>xxxx</v>
      </c>
      <c r="D35" s="89">
        <f>D136</f>
        <v>0</v>
      </c>
      <c r="E35" s="89">
        <f t="shared" ref="E35:H35" si="21">E136</f>
        <v>0</v>
      </c>
      <c r="F35" s="89">
        <f t="shared" si="21"/>
        <v>0</v>
      </c>
      <c r="G35" s="89">
        <f t="shared" si="21"/>
        <v>0</v>
      </c>
      <c r="H35" s="89">
        <f t="shared" si="21"/>
        <v>0</v>
      </c>
    </row>
    <row r="36" spans="2:9">
      <c r="B36" s="90" t="str">
        <f t="shared" si="20"/>
        <v>Cash out</v>
      </c>
      <c r="C36" s="39" t="str">
        <f>C35</f>
        <v>xxxx</v>
      </c>
      <c r="D36" s="89">
        <f>D161</f>
        <v>0</v>
      </c>
      <c r="E36" s="89">
        <f t="shared" ref="E36:H36" si="22">E161</f>
        <v>0</v>
      </c>
      <c r="F36" s="89">
        <f t="shared" si="22"/>
        <v>0</v>
      </c>
      <c r="G36" s="89">
        <f t="shared" si="22"/>
        <v>0</v>
      </c>
      <c r="H36" s="89">
        <f t="shared" si="22"/>
        <v>0</v>
      </c>
      <c r="I36" s="45"/>
    </row>
    <row r="37" spans="2:9">
      <c r="B37" s="90" t="str">
        <f t="shared" si="20"/>
        <v>ATM cash out</v>
      </c>
      <c r="C37" s="39" t="str">
        <f t="shared" ref="C37:C43" si="23">C36</f>
        <v>xxxx</v>
      </c>
      <c r="D37" s="89">
        <f>D161</f>
        <v>0</v>
      </c>
      <c r="E37" s="89">
        <f t="shared" ref="E37:H37" si="24">E161</f>
        <v>0</v>
      </c>
      <c r="F37" s="89">
        <f t="shared" si="24"/>
        <v>0</v>
      </c>
      <c r="G37" s="89">
        <f t="shared" si="24"/>
        <v>0</v>
      </c>
      <c r="H37" s="89">
        <f t="shared" si="24"/>
        <v>0</v>
      </c>
      <c r="I37" s="45"/>
    </row>
    <row r="38" spans="2:9">
      <c r="B38" s="90" t="str">
        <f t="shared" si="20"/>
        <v>W2B</v>
      </c>
      <c r="C38" s="39" t="str">
        <f t="shared" si="23"/>
        <v>xxxx</v>
      </c>
      <c r="D38" s="89">
        <f>D211</f>
        <v>0</v>
      </c>
      <c r="E38" s="89">
        <f t="shared" ref="E38:H38" si="25">E211</f>
        <v>0</v>
      </c>
      <c r="F38" s="89">
        <f t="shared" si="25"/>
        <v>0</v>
      </c>
      <c r="G38" s="89">
        <f t="shared" si="25"/>
        <v>0</v>
      </c>
      <c r="H38" s="89">
        <f t="shared" si="25"/>
        <v>0</v>
      </c>
      <c r="I38" s="45"/>
    </row>
    <row r="39" spans="2:9">
      <c r="B39" s="90" t="str">
        <f t="shared" si="20"/>
        <v>B2W</v>
      </c>
      <c r="C39" s="39" t="str">
        <f t="shared" si="23"/>
        <v>xxxx</v>
      </c>
      <c r="D39" s="89">
        <f>D236</f>
        <v>0</v>
      </c>
      <c r="E39" s="89">
        <f t="shared" ref="E39:H39" si="26">E236</f>
        <v>0</v>
      </c>
      <c r="F39" s="89">
        <f t="shared" si="26"/>
        <v>0</v>
      </c>
      <c r="G39" s="89">
        <f t="shared" si="26"/>
        <v>0</v>
      </c>
      <c r="H39" s="89">
        <f t="shared" si="26"/>
        <v>0</v>
      </c>
    </row>
    <row r="40" spans="2:9">
      <c r="B40" s="90" t="str">
        <f t="shared" si="20"/>
        <v>P2M</v>
      </c>
      <c r="C40" s="39" t="str">
        <f t="shared" si="23"/>
        <v>xxxx</v>
      </c>
      <c r="D40" s="89">
        <f>D272</f>
        <v>0</v>
      </c>
      <c r="E40" s="89">
        <f t="shared" ref="E40:H40" si="27">E272</f>
        <v>0</v>
      </c>
      <c r="F40" s="89">
        <f t="shared" si="27"/>
        <v>0</v>
      </c>
      <c r="G40" s="89">
        <f t="shared" si="27"/>
        <v>0</v>
      </c>
      <c r="H40" s="89">
        <f t="shared" si="27"/>
        <v>0</v>
      </c>
    </row>
    <row r="41" spans="2:9">
      <c r="B41" s="90" t="str">
        <f t="shared" si="20"/>
        <v>P2G</v>
      </c>
      <c r="C41" s="39" t="str">
        <f t="shared" si="23"/>
        <v>xxxx</v>
      </c>
      <c r="D41" s="89">
        <f>D316</f>
        <v>0</v>
      </c>
      <c r="E41" s="89">
        <f>E316</f>
        <v>0</v>
      </c>
      <c r="F41" s="89">
        <f>F316</f>
        <v>0</v>
      </c>
      <c r="G41" s="89">
        <f>G316</f>
        <v>0</v>
      </c>
      <c r="H41" s="89">
        <f>H316</f>
        <v>0</v>
      </c>
    </row>
    <row r="42" spans="2:9">
      <c r="B42" s="90" t="str">
        <f t="shared" si="20"/>
        <v>G2P</v>
      </c>
      <c r="C42" s="39" t="str">
        <f t="shared" si="23"/>
        <v>xxxx</v>
      </c>
      <c r="D42" s="89">
        <f>D360</f>
        <v>0</v>
      </c>
      <c r="E42" s="89">
        <f t="shared" ref="E42:H42" si="28">E360</f>
        <v>0</v>
      </c>
      <c r="F42" s="89">
        <f t="shared" si="28"/>
        <v>0</v>
      </c>
      <c r="G42" s="89">
        <f t="shared" si="28"/>
        <v>0</v>
      </c>
      <c r="H42" s="89">
        <f t="shared" si="28"/>
        <v>0</v>
      </c>
    </row>
    <row r="43" spans="2:9">
      <c r="B43" s="90" t="str">
        <f t="shared" si="20"/>
        <v>Bill Payment</v>
      </c>
      <c r="C43" s="39" t="str">
        <f t="shared" si="23"/>
        <v>xxxx</v>
      </c>
      <c r="D43" s="89">
        <f>D404</f>
        <v>0</v>
      </c>
      <c r="E43" s="89">
        <f t="shared" ref="E43:H43" si="29">E404</f>
        <v>0</v>
      </c>
      <c r="F43" s="89">
        <f t="shared" si="29"/>
        <v>0</v>
      </c>
      <c r="G43" s="89">
        <f t="shared" si="29"/>
        <v>0</v>
      </c>
      <c r="H43" s="89">
        <f t="shared" si="29"/>
        <v>0</v>
      </c>
    </row>
    <row r="44" spans="2:9">
      <c r="B44" s="44"/>
      <c r="C44" s="39"/>
      <c r="D44" s="44"/>
      <c r="E44" s="44"/>
      <c r="F44" s="44"/>
      <c r="G44" s="44"/>
      <c r="H44" s="44"/>
    </row>
    <row r="45" spans="2:9">
      <c r="B45" s="52" t="s">
        <v>352</v>
      </c>
      <c r="C45" s="39" t="str">
        <f>Intro!E13</f>
        <v>xxxx</v>
      </c>
      <c r="D45" s="52" t="e">
        <f>SUM(D46:D55)</f>
        <v>#VALUE!</v>
      </c>
      <c r="E45" s="52">
        <f t="shared" ref="E45:H45" si="30">SUM(E46:E55)</f>
        <v>0</v>
      </c>
      <c r="F45" s="52">
        <f t="shared" si="30"/>
        <v>0</v>
      </c>
      <c r="G45" s="52">
        <f t="shared" si="30"/>
        <v>0</v>
      </c>
      <c r="H45" s="52">
        <f t="shared" si="30"/>
        <v>0</v>
      </c>
    </row>
    <row r="46" spans="2:9">
      <c r="B46" s="90" t="str">
        <f>B34</f>
        <v>W2W</v>
      </c>
      <c r="C46" s="39" t="str">
        <f>C45</f>
        <v>xxxx</v>
      </c>
      <c r="D46" s="89">
        <f>D103</f>
        <v>0</v>
      </c>
      <c r="E46" s="89">
        <f t="shared" ref="E46:H46" si="31">E103</f>
        <v>0</v>
      </c>
      <c r="F46" s="89">
        <f t="shared" si="31"/>
        <v>0</v>
      </c>
      <c r="G46" s="89">
        <f t="shared" si="31"/>
        <v>0</v>
      </c>
      <c r="H46" s="89">
        <f t="shared" si="31"/>
        <v>0</v>
      </c>
    </row>
    <row r="47" spans="2:9">
      <c r="B47" s="90" t="str">
        <f t="shared" ref="B47:B55" si="32">B35</f>
        <v>Cash in</v>
      </c>
      <c r="C47" s="39" t="str">
        <f>C46</f>
        <v>xxxx</v>
      </c>
      <c r="D47" s="89" t="e">
        <f>D138</f>
        <v>#VALUE!</v>
      </c>
      <c r="E47" s="89">
        <f t="shared" ref="E47:H47" si="33">E138</f>
        <v>0</v>
      </c>
      <c r="F47" s="89">
        <f t="shared" si="33"/>
        <v>0</v>
      </c>
      <c r="G47" s="89">
        <f t="shared" si="33"/>
        <v>0</v>
      </c>
      <c r="H47" s="89">
        <f t="shared" si="33"/>
        <v>0</v>
      </c>
    </row>
    <row r="48" spans="2:9">
      <c r="B48" s="90" t="str">
        <f t="shared" si="32"/>
        <v>Cash out</v>
      </c>
      <c r="C48" s="39" t="str">
        <f>C47</f>
        <v>xxxx</v>
      </c>
      <c r="D48" s="89">
        <f>D163</f>
        <v>0</v>
      </c>
      <c r="E48" s="89">
        <f t="shared" ref="E48:H48" si="34">E163</f>
        <v>0</v>
      </c>
      <c r="F48" s="89">
        <f t="shared" si="34"/>
        <v>0</v>
      </c>
      <c r="G48" s="89">
        <f t="shared" si="34"/>
        <v>0</v>
      </c>
      <c r="H48" s="89">
        <f t="shared" si="34"/>
        <v>0</v>
      </c>
      <c r="I48" s="45"/>
    </row>
    <row r="49" spans="2:8">
      <c r="B49" s="90" t="str">
        <f t="shared" si="32"/>
        <v>ATM cash out</v>
      </c>
      <c r="C49" s="39" t="str">
        <f t="shared" ref="C49:C55" si="35">C48</f>
        <v>xxxx</v>
      </c>
      <c r="D49" s="89">
        <f>D188</f>
        <v>0</v>
      </c>
      <c r="E49" s="89">
        <f t="shared" ref="E49:H49" si="36">E188</f>
        <v>0</v>
      </c>
      <c r="F49" s="89">
        <f t="shared" si="36"/>
        <v>0</v>
      </c>
      <c r="G49" s="89">
        <f t="shared" si="36"/>
        <v>0</v>
      </c>
      <c r="H49" s="89">
        <f t="shared" si="36"/>
        <v>0</v>
      </c>
    </row>
    <row r="50" spans="2:8">
      <c r="B50" s="90" t="str">
        <f t="shared" si="32"/>
        <v>W2B</v>
      </c>
      <c r="C50" s="39" t="str">
        <f t="shared" si="35"/>
        <v>xxxx</v>
      </c>
      <c r="D50" s="89">
        <f>D213</f>
        <v>0</v>
      </c>
      <c r="E50" s="89">
        <f t="shared" ref="E50:H50" si="37">E213</f>
        <v>0</v>
      </c>
      <c r="F50" s="89">
        <f t="shared" si="37"/>
        <v>0</v>
      </c>
      <c r="G50" s="89">
        <f t="shared" si="37"/>
        <v>0</v>
      </c>
      <c r="H50" s="89">
        <f t="shared" si="37"/>
        <v>0</v>
      </c>
    </row>
    <row r="51" spans="2:8">
      <c r="B51" s="90" t="str">
        <f t="shared" si="32"/>
        <v>B2W</v>
      </c>
      <c r="C51" s="39" t="str">
        <f t="shared" si="35"/>
        <v>xxxx</v>
      </c>
      <c r="D51" s="89">
        <f>D238</f>
        <v>0</v>
      </c>
      <c r="E51" s="89">
        <f t="shared" ref="E51:H51" si="38">E238</f>
        <v>0</v>
      </c>
      <c r="F51" s="89">
        <f t="shared" si="38"/>
        <v>0</v>
      </c>
      <c r="G51" s="89">
        <f t="shared" si="38"/>
        <v>0</v>
      </c>
      <c r="H51" s="89">
        <f t="shared" si="38"/>
        <v>0</v>
      </c>
    </row>
    <row r="52" spans="2:8">
      <c r="B52" s="90" t="str">
        <f t="shared" si="32"/>
        <v>P2M</v>
      </c>
      <c r="C52" s="39" t="str">
        <f t="shared" si="35"/>
        <v>xxxx</v>
      </c>
      <c r="D52" s="89">
        <f>D276</f>
        <v>0</v>
      </c>
      <c r="E52" s="89">
        <f t="shared" ref="E52:H52" si="39">E276</f>
        <v>0</v>
      </c>
      <c r="F52" s="89">
        <f t="shared" si="39"/>
        <v>0</v>
      </c>
      <c r="G52" s="89">
        <f t="shared" si="39"/>
        <v>0</v>
      </c>
      <c r="H52" s="89">
        <f t="shared" si="39"/>
        <v>0</v>
      </c>
    </row>
    <row r="53" spans="2:8">
      <c r="B53" s="90" t="str">
        <f t="shared" si="32"/>
        <v>P2G</v>
      </c>
      <c r="C53" s="39" t="str">
        <f t="shared" si="35"/>
        <v>xxxx</v>
      </c>
      <c r="D53" s="89">
        <f>D320</f>
        <v>0</v>
      </c>
      <c r="E53" s="89">
        <f t="shared" ref="E53:H53" si="40">E320</f>
        <v>0</v>
      </c>
      <c r="F53" s="89">
        <f t="shared" si="40"/>
        <v>0</v>
      </c>
      <c r="G53" s="89">
        <f t="shared" si="40"/>
        <v>0</v>
      </c>
      <c r="H53" s="89">
        <f t="shared" si="40"/>
        <v>0</v>
      </c>
    </row>
    <row r="54" spans="2:8">
      <c r="B54" s="90" t="str">
        <f t="shared" si="32"/>
        <v>G2P</v>
      </c>
      <c r="C54" s="39" t="str">
        <f t="shared" si="35"/>
        <v>xxxx</v>
      </c>
      <c r="D54" s="89">
        <f>D364</f>
        <v>0</v>
      </c>
      <c r="E54" s="89">
        <f t="shared" ref="E54:H54" si="41">E364</f>
        <v>0</v>
      </c>
      <c r="F54" s="89">
        <f t="shared" si="41"/>
        <v>0</v>
      </c>
      <c r="G54" s="89">
        <f t="shared" si="41"/>
        <v>0</v>
      </c>
      <c r="H54" s="89">
        <f t="shared" si="41"/>
        <v>0</v>
      </c>
    </row>
    <row r="55" spans="2:8">
      <c r="B55" s="90" t="str">
        <f t="shared" si="32"/>
        <v>Bill Payment</v>
      </c>
      <c r="C55" s="39" t="str">
        <f t="shared" si="35"/>
        <v>xxxx</v>
      </c>
      <c r="D55" s="89">
        <f>D408</f>
        <v>0</v>
      </c>
      <c r="E55" s="89">
        <f t="shared" ref="E55:H55" si="42">E408</f>
        <v>0</v>
      </c>
      <c r="F55" s="89">
        <f t="shared" si="42"/>
        <v>0</v>
      </c>
      <c r="G55" s="89">
        <f t="shared" si="42"/>
        <v>0</v>
      </c>
      <c r="H55" s="89">
        <f t="shared" si="42"/>
        <v>0</v>
      </c>
    </row>
    <row r="56" spans="2:8">
      <c r="B56" s="46"/>
      <c r="D56" s="47"/>
      <c r="E56" s="47"/>
      <c r="F56" s="47"/>
      <c r="G56" s="47"/>
      <c r="H56" s="47"/>
    </row>
    <row r="57" spans="2:8">
      <c r="B57" s="52" t="s">
        <v>353</v>
      </c>
      <c r="C57" s="39" t="str">
        <f>C45</f>
        <v>xxxx</v>
      </c>
      <c r="D57" s="52">
        <f>SUM(D58:D67)</f>
        <v>0</v>
      </c>
      <c r="E57" s="52">
        <f t="shared" ref="E57:H57" si="43">SUM(E58:E67)</f>
        <v>0</v>
      </c>
      <c r="F57" s="52">
        <f t="shared" si="43"/>
        <v>0</v>
      </c>
      <c r="G57" s="52">
        <f t="shared" si="43"/>
        <v>0</v>
      </c>
      <c r="H57" s="52">
        <f t="shared" si="43"/>
        <v>0</v>
      </c>
    </row>
    <row r="58" spans="2:8">
      <c r="B58" s="90" t="str">
        <f>B46</f>
        <v>W2W</v>
      </c>
      <c r="C58" s="39" t="str">
        <f>C57</f>
        <v>xxxx</v>
      </c>
      <c r="D58" s="89">
        <f>D111</f>
        <v>0</v>
      </c>
      <c r="E58" s="89">
        <f t="shared" ref="E58:H58" si="44">E111</f>
        <v>0</v>
      </c>
      <c r="F58" s="89">
        <f t="shared" si="44"/>
        <v>0</v>
      </c>
      <c r="G58" s="89">
        <f t="shared" si="44"/>
        <v>0</v>
      </c>
      <c r="H58" s="89">
        <f t="shared" si="44"/>
        <v>0</v>
      </c>
    </row>
    <row r="59" spans="2:8">
      <c r="B59" s="90" t="str">
        <f t="shared" ref="B59:B67" si="45">B47</f>
        <v>Cash in</v>
      </c>
      <c r="C59" s="39" t="str">
        <f>C58</f>
        <v>xxxx</v>
      </c>
      <c r="D59" s="89">
        <f>D141</f>
        <v>0</v>
      </c>
      <c r="E59" s="89">
        <f t="shared" ref="E59:H59" si="46">E141</f>
        <v>0</v>
      </c>
      <c r="F59" s="89">
        <f t="shared" si="46"/>
        <v>0</v>
      </c>
      <c r="G59" s="89">
        <f t="shared" si="46"/>
        <v>0</v>
      </c>
      <c r="H59" s="89">
        <f t="shared" si="46"/>
        <v>0</v>
      </c>
    </row>
    <row r="60" spans="2:8">
      <c r="B60" s="90" t="str">
        <f t="shared" si="45"/>
        <v>Cash out</v>
      </c>
      <c r="C60" s="39" t="str">
        <f>C59</f>
        <v>xxxx</v>
      </c>
      <c r="D60" s="89">
        <f>D166</f>
        <v>0</v>
      </c>
      <c r="E60" s="89">
        <f t="shared" ref="E60:H60" si="47">E166</f>
        <v>0</v>
      </c>
      <c r="F60" s="89">
        <f t="shared" si="47"/>
        <v>0</v>
      </c>
      <c r="G60" s="89">
        <f t="shared" si="47"/>
        <v>0</v>
      </c>
      <c r="H60" s="89">
        <f t="shared" si="47"/>
        <v>0</v>
      </c>
    </row>
    <row r="61" spans="2:8">
      <c r="B61" s="90" t="str">
        <f t="shared" si="45"/>
        <v>ATM cash out</v>
      </c>
      <c r="C61" s="39" t="str">
        <f t="shared" ref="C61:C67" si="48">C60</f>
        <v>xxxx</v>
      </c>
      <c r="D61" s="89">
        <f>D191</f>
        <v>0</v>
      </c>
      <c r="E61" s="89">
        <f t="shared" ref="E61:H61" si="49">E191</f>
        <v>0</v>
      </c>
      <c r="F61" s="89">
        <f t="shared" si="49"/>
        <v>0</v>
      </c>
      <c r="G61" s="89">
        <f t="shared" si="49"/>
        <v>0</v>
      </c>
      <c r="H61" s="89">
        <f t="shared" si="49"/>
        <v>0</v>
      </c>
    </row>
    <row r="62" spans="2:8">
      <c r="B62" s="90" t="str">
        <f t="shared" si="45"/>
        <v>W2B</v>
      </c>
      <c r="C62" s="39" t="str">
        <f t="shared" si="48"/>
        <v>xxxx</v>
      </c>
      <c r="D62" s="89">
        <f>D216</f>
        <v>0</v>
      </c>
      <c r="E62" s="89">
        <f t="shared" ref="E62:H62" si="50">E216</f>
        <v>0</v>
      </c>
      <c r="F62" s="89">
        <f t="shared" si="50"/>
        <v>0</v>
      </c>
      <c r="G62" s="89">
        <f t="shared" si="50"/>
        <v>0</v>
      </c>
      <c r="H62" s="89">
        <f t="shared" si="50"/>
        <v>0</v>
      </c>
    </row>
    <row r="63" spans="2:8">
      <c r="B63" s="90" t="str">
        <f t="shared" si="45"/>
        <v>B2W</v>
      </c>
      <c r="C63" s="39" t="str">
        <f t="shared" si="48"/>
        <v>xxxx</v>
      </c>
      <c r="D63" s="89">
        <f>D242</f>
        <v>0</v>
      </c>
      <c r="E63" s="89">
        <f t="shared" ref="E63:H63" si="51">E242</f>
        <v>0</v>
      </c>
      <c r="F63" s="89">
        <f t="shared" si="51"/>
        <v>0</v>
      </c>
      <c r="G63" s="89">
        <f t="shared" si="51"/>
        <v>0</v>
      </c>
      <c r="H63" s="89">
        <f t="shared" si="51"/>
        <v>0</v>
      </c>
    </row>
    <row r="64" spans="2:8">
      <c r="B64" s="90" t="str">
        <f t="shared" si="45"/>
        <v>P2M</v>
      </c>
      <c r="C64" s="39" t="str">
        <f t="shared" si="48"/>
        <v>xxxx</v>
      </c>
      <c r="D64" s="89">
        <f>D282</f>
        <v>0</v>
      </c>
      <c r="E64" s="89">
        <f t="shared" ref="E64:H64" si="52">E282</f>
        <v>0</v>
      </c>
      <c r="F64" s="89">
        <f t="shared" si="52"/>
        <v>0</v>
      </c>
      <c r="G64" s="89">
        <f t="shared" si="52"/>
        <v>0</v>
      </c>
      <c r="H64" s="89">
        <f t="shared" si="52"/>
        <v>0</v>
      </c>
    </row>
    <row r="65" spans="2:8">
      <c r="B65" s="90" t="str">
        <f t="shared" si="45"/>
        <v>P2G</v>
      </c>
      <c r="C65" s="39" t="str">
        <f t="shared" si="48"/>
        <v>xxxx</v>
      </c>
      <c r="D65" s="89">
        <f>D326</f>
        <v>0</v>
      </c>
      <c r="E65" s="89">
        <f t="shared" ref="E65:H65" si="53">E326</f>
        <v>0</v>
      </c>
      <c r="F65" s="89">
        <f t="shared" si="53"/>
        <v>0</v>
      </c>
      <c r="G65" s="89">
        <f t="shared" si="53"/>
        <v>0</v>
      </c>
      <c r="H65" s="89">
        <f t="shared" si="53"/>
        <v>0</v>
      </c>
    </row>
    <row r="66" spans="2:8">
      <c r="B66" s="90" t="str">
        <f t="shared" si="45"/>
        <v>G2P</v>
      </c>
      <c r="C66" s="39" t="str">
        <f t="shared" si="48"/>
        <v>xxxx</v>
      </c>
      <c r="D66" s="89">
        <f>D370</f>
        <v>0</v>
      </c>
      <c r="E66" s="89">
        <f t="shared" ref="E66:H66" si="54">E370</f>
        <v>0</v>
      </c>
      <c r="F66" s="89">
        <f t="shared" si="54"/>
        <v>0</v>
      </c>
      <c r="G66" s="89">
        <f t="shared" si="54"/>
        <v>0</v>
      </c>
      <c r="H66" s="89">
        <f t="shared" si="54"/>
        <v>0</v>
      </c>
    </row>
    <row r="67" spans="2:8">
      <c r="B67" s="90" t="str">
        <f t="shared" si="45"/>
        <v>Bill Payment</v>
      </c>
      <c r="C67" s="39" t="str">
        <f t="shared" si="48"/>
        <v>xxxx</v>
      </c>
      <c r="D67" s="89">
        <f>D414</f>
        <v>0</v>
      </c>
      <c r="E67" s="89">
        <f t="shared" ref="E67:H67" si="55">E414</f>
        <v>0</v>
      </c>
      <c r="F67" s="89">
        <f t="shared" si="55"/>
        <v>0</v>
      </c>
      <c r="G67" s="89">
        <f t="shared" si="55"/>
        <v>0</v>
      </c>
      <c r="H67" s="89">
        <f t="shared" si="55"/>
        <v>0</v>
      </c>
    </row>
    <row r="68" spans="2:8">
      <c r="B68" s="91"/>
    </row>
    <row r="69" spans="2:8">
      <c r="B69" s="52" t="s">
        <v>354</v>
      </c>
      <c r="C69" s="39" t="str">
        <f>C57</f>
        <v>xxxx</v>
      </c>
      <c r="D69" s="52" t="e">
        <f>SUM(D70:D75)</f>
        <v>#VALUE!</v>
      </c>
      <c r="E69" s="52">
        <f t="shared" ref="E69:H69" si="56">SUM(E70:E75)</f>
        <v>0</v>
      </c>
      <c r="F69" s="52">
        <f t="shared" si="56"/>
        <v>0</v>
      </c>
      <c r="G69" s="52">
        <f t="shared" si="56"/>
        <v>0</v>
      </c>
      <c r="H69" s="52">
        <f t="shared" si="56"/>
        <v>0</v>
      </c>
    </row>
    <row r="70" spans="2:8">
      <c r="B70" s="90" t="s">
        <v>242</v>
      </c>
      <c r="C70" s="39" t="str">
        <f>C69</f>
        <v>xxxx</v>
      </c>
      <c r="D70" s="89">
        <f>'Base assumptions'!D37</f>
        <v>0</v>
      </c>
      <c r="E70" s="89">
        <f>'Base assumptions'!E37</f>
        <v>0</v>
      </c>
      <c r="F70" s="89">
        <f>'Base assumptions'!F37</f>
        <v>0</v>
      </c>
      <c r="G70" s="89">
        <f>'Base assumptions'!G37</f>
        <v>0</v>
      </c>
      <c r="H70" s="89">
        <f>'Base assumptions'!H37</f>
        <v>0</v>
      </c>
    </row>
    <row r="71" spans="2:8">
      <c r="B71" s="90" t="s">
        <v>355</v>
      </c>
      <c r="C71" s="39" t="str">
        <f t="shared" ref="C71:C75" si="57">C70</f>
        <v>xxxx</v>
      </c>
      <c r="D71" s="89" t="e">
        <f>'Base assumptions'!D38*'Data projection'!D45</f>
        <v>#VALUE!</v>
      </c>
      <c r="E71" s="89">
        <f>'Base assumptions'!E38*'Data projection'!E45</f>
        <v>0</v>
      </c>
      <c r="F71" s="89">
        <f>'Base assumptions'!F38*'Data projection'!F45</f>
        <v>0</v>
      </c>
      <c r="G71" s="89">
        <f>'Base assumptions'!G38*'Data projection'!G45</f>
        <v>0</v>
      </c>
      <c r="H71" s="89">
        <f>'Base assumptions'!H38*'Data projection'!H45</f>
        <v>0</v>
      </c>
    </row>
    <row r="72" spans="2:8">
      <c r="B72" s="90" t="s">
        <v>356</v>
      </c>
      <c r="C72" s="39" t="str">
        <f t="shared" si="57"/>
        <v>xxxx</v>
      </c>
      <c r="D72" s="89" t="e">
        <f>'Base assumptions'!D39*'Data projection'!D45</f>
        <v>#VALUE!</v>
      </c>
      <c r="E72" s="89">
        <f>'Base assumptions'!E39*'Data projection'!E45</f>
        <v>0</v>
      </c>
      <c r="F72" s="89">
        <f>'Base assumptions'!F39*'Data projection'!F45</f>
        <v>0</v>
      </c>
      <c r="G72" s="89">
        <f>'Base assumptions'!G39*'Data projection'!G45</f>
        <v>0</v>
      </c>
      <c r="H72" s="89">
        <f>'Base assumptions'!H39*'Data projection'!H45</f>
        <v>0</v>
      </c>
    </row>
    <row r="73" spans="2:8">
      <c r="B73" s="90" t="s">
        <v>357</v>
      </c>
      <c r="C73" s="39" t="str">
        <f t="shared" si="57"/>
        <v>xxxx</v>
      </c>
      <c r="D73" s="89" t="e">
        <f>'Base assumptions'!D40*'Data projection'!D45</f>
        <v>#VALUE!</v>
      </c>
      <c r="E73" s="89">
        <f>'Base assumptions'!E40*'Data projection'!E45</f>
        <v>0</v>
      </c>
      <c r="F73" s="89">
        <f>'Base assumptions'!F40*'Data projection'!F45</f>
        <v>0</v>
      </c>
      <c r="G73" s="89">
        <f>'Base assumptions'!G40*'Data projection'!G45</f>
        <v>0</v>
      </c>
      <c r="H73" s="89">
        <f>'Base assumptions'!H40*'Data projection'!H45</f>
        <v>0</v>
      </c>
    </row>
    <row r="74" spans="2:8">
      <c r="B74" s="90" t="s">
        <v>358</v>
      </c>
      <c r="C74" s="39" t="str">
        <f t="shared" si="57"/>
        <v>xxxx</v>
      </c>
      <c r="D74" s="89" t="e">
        <f>'Base assumptions'!D41*'Data projection'!D45</f>
        <v>#VALUE!</v>
      </c>
      <c r="E74" s="89">
        <f>'Base assumptions'!E41*'Data projection'!E45</f>
        <v>0</v>
      </c>
      <c r="F74" s="89">
        <f>'Base assumptions'!F41*'Data projection'!F45</f>
        <v>0</v>
      </c>
      <c r="G74" s="89">
        <f>'Base assumptions'!G41*'Data projection'!G45</f>
        <v>0</v>
      </c>
      <c r="H74" s="89">
        <f>'Base assumptions'!H41*'Data projection'!H45</f>
        <v>0</v>
      </c>
    </row>
    <row r="75" spans="2:8">
      <c r="B75" s="90" t="s">
        <v>359</v>
      </c>
      <c r="C75" s="39" t="str">
        <f t="shared" si="57"/>
        <v>xxxx</v>
      </c>
      <c r="D75" s="89" t="e">
        <f>'Base assumptions'!D42*'Data projection'!D45</f>
        <v>#VALUE!</v>
      </c>
      <c r="E75" s="89">
        <f>'Base assumptions'!E42*'Data projection'!E45</f>
        <v>0</v>
      </c>
      <c r="F75" s="89">
        <f>'Base assumptions'!F42*'Data projection'!F45</f>
        <v>0</v>
      </c>
      <c r="G75" s="89">
        <f>'Base assumptions'!G42*'Data projection'!G45</f>
        <v>0</v>
      </c>
      <c r="H75" s="89">
        <f>'Base assumptions'!H42*'Data projection'!H45</f>
        <v>0</v>
      </c>
    </row>
    <row r="77" spans="2:8">
      <c r="B77" s="52" t="s">
        <v>360</v>
      </c>
      <c r="C77" s="39" t="str">
        <f>C69</f>
        <v>xxxx</v>
      </c>
      <c r="D77" s="52">
        <f>D78+D79</f>
        <v>0</v>
      </c>
      <c r="E77" s="52">
        <f t="shared" ref="E77:H77" si="58">E78+E79</f>
        <v>0</v>
      </c>
      <c r="F77" s="52">
        <f t="shared" si="58"/>
        <v>0</v>
      </c>
      <c r="G77" s="52">
        <f t="shared" si="58"/>
        <v>0</v>
      </c>
      <c r="H77" s="52">
        <f t="shared" si="58"/>
        <v>0</v>
      </c>
    </row>
    <row r="78" spans="2:8">
      <c r="B78" s="90" t="s">
        <v>361</v>
      </c>
      <c r="C78" s="39" t="str">
        <f>C77</f>
        <v>xxxx</v>
      </c>
      <c r="D78" s="89">
        <f>IF((('Base assumptions'!$D$50-(D3-'Base assumptions'!$D$49)&gt;=0)*AND('Base assumptions'!$D$50-(D3-'Base assumptions'!$D$49)&lt;='Base assumptions'!$D$50)),'Base assumptions'!$D$48/'Base assumptions'!$D$50,0)</f>
        <v>0</v>
      </c>
      <c r="E78" s="89">
        <f>IF((('Base assumptions'!$D$50-(E3-'Base assumptions'!$D$49)&gt;=0)*AND('Base assumptions'!$D$50-(E3-'Base assumptions'!$D$49)&lt;='Base assumptions'!$D$50)),'Base assumptions'!$D$48/'Base assumptions'!$D$50,0)</f>
        <v>0</v>
      </c>
      <c r="F78" s="89">
        <f>IF((('Base assumptions'!$D$50-(F3-'Base assumptions'!$D$49)&gt;=0)*AND('Base assumptions'!$D$50-(F3-'Base assumptions'!$D$49)&lt;='Base assumptions'!$D$50)),'Base assumptions'!$D$48/'Base assumptions'!$D$50,0)</f>
        <v>0</v>
      </c>
      <c r="G78" s="89">
        <f>IF((('Base assumptions'!$D$50-(G3-'Base assumptions'!$D$49)&gt;=0)*AND('Base assumptions'!$D$50-(G3-'Base assumptions'!$D$49)&lt;='Base assumptions'!$D$50)),'Base assumptions'!$D$48/'Base assumptions'!$D$50,0)</f>
        <v>0</v>
      </c>
      <c r="H78" s="89">
        <f>IF((('Base assumptions'!$D$50-(H3-'Base assumptions'!$D$49)&gt;=0)*AND('Base assumptions'!$D$50-(H3-'Base assumptions'!$D$49)&lt;='Base assumptions'!$D$50)),'Base assumptions'!$D$48/'Base assumptions'!$D$50,0)</f>
        <v>0</v>
      </c>
    </row>
    <row r="79" spans="2:8">
      <c r="B79" s="90" t="s">
        <v>362</v>
      </c>
      <c r="C79" s="39" t="str">
        <f>C78</f>
        <v>xxxx</v>
      </c>
      <c r="D79" s="89">
        <f>IF((('Base assumptions'!$D$54-(D3-'Base assumptions'!$D$53)&gt;=0)*AND(('Base assumptions'!$D$54-(D3-'Base assumptions'!$D$53))&lt;='Base assumptions'!$D$54)),'Base assumptions'!$D$52/'Base assumptions'!$D$54,0)</f>
        <v>0</v>
      </c>
      <c r="E79" s="89">
        <f>IF((('Base assumptions'!$D$54-(E3-'Base assumptions'!$D$53)&gt;=0)*AND(('Base assumptions'!$D$54-(E3-'Base assumptions'!$D$53))&lt;='Base assumptions'!$D$54)),'Base assumptions'!$D$52/'Base assumptions'!$D$54,0)</f>
        <v>0</v>
      </c>
      <c r="F79" s="89">
        <f>IF((('Base assumptions'!$D$54-(F3-'Base assumptions'!$D$53)&gt;=0)*AND(('Base assumptions'!$D$54-(F3-'Base assumptions'!$D$53))&lt;='Base assumptions'!$D$54)),'Base assumptions'!$D$52/'Base assumptions'!$D$54,0)</f>
        <v>0</v>
      </c>
      <c r="G79" s="89">
        <f>IF((('Base assumptions'!$D$54-(G3-'Base assumptions'!$D$53)&gt;=0)*AND(('Base assumptions'!$D$54-(G3-'Base assumptions'!$D$53))&lt;='Base assumptions'!$D$54)),'Base assumptions'!$D$52/'Base assumptions'!$D$54,0)</f>
        <v>0</v>
      </c>
      <c r="H79" s="89">
        <f>IF((('Base assumptions'!$D$54-(H3-'Base assumptions'!$D$53)&gt;=0)*AND(('Base assumptions'!$D$54-(H3-'Base assumptions'!$D$53))&lt;='Base assumptions'!$D$54)),'Base assumptions'!$D$52/'Base assumptions'!$D$54,0)</f>
        <v>0</v>
      </c>
    </row>
    <row r="82" spans="2:9" ht="15.75">
      <c r="B82" s="196" t="s">
        <v>363</v>
      </c>
      <c r="C82" s="197"/>
      <c r="D82" s="197"/>
      <c r="E82" s="197"/>
      <c r="F82" s="197"/>
      <c r="G82" s="197"/>
      <c r="H82" s="197"/>
      <c r="I82" s="41"/>
    </row>
    <row r="84" spans="2:9" s="93" customFormat="1" ht="12.75">
      <c r="B84" s="202" t="s">
        <v>197</v>
      </c>
      <c r="C84" s="202"/>
      <c r="D84" s="202"/>
      <c r="E84" s="202"/>
      <c r="F84" s="202"/>
      <c r="G84" s="202"/>
      <c r="H84" s="202"/>
      <c r="I84" s="92"/>
    </row>
    <row r="86" spans="2:9" outlineLevel="1">
      <c r="B86" s="94" t="s">
        <v>258</v>
      </c>
      <c r="C86" s="39" t="s">
        <v>31</v>
      </c>
      <c r="D86" s="89">
        <f>W2W!D7</f>
        <v>0</v>
      </c>
      <c r="E86" s="89">
        <f>D86*(1+W2W!E12)</f>
        <v>0</v>
      </c>
      <c r="F86" s="89">
        <f>E86*(1+W2W!F12)</f>
        <v>0</v>
      </c>
      <c r="G86" s="89">
        <f>F86*(1+W2W!G12)</f>
        <v>0</v>
      </c>
      <c r="H86" s="89">
        <f>G86*(1+W2W!H12)</f>
        <v>0</v>
      </c>
    </row>
    <row r="87" spans="2:9" outlineLevel="1">
      <c r="B87" s="94" t="s">
        <v>259</v>
      </c>
      <c r="C87" s="39" t="str">
        <f>C86</f>
        <v>Nbr</v>
      </c>
      <c r="D87" s="89">
        <f>W2W!D8</f>
        <v>0</v>
      </c>
      <c r="E87" s="89">
        <f>D87*(1+W2W!E13)</f>
        <v>0</v>
      </c>
      <c r="F87" s="89">
        <f>E87*(1+W2W!F13)</f>
        <v>0</v>
      </c>
      <c r="G87" s="89">
        <f>F87*(1+W2W!G13)</f>
        <v>0</v>
      </c>
      <c r="H87" s="89">
        <f>G87*(1+W2W!H13)</f>
        <v>0</v>
      </c>
    </row>
    <row r="88" spans="2:9" outlineLevel="1">
      <c r="B88" s="98" t="s">
        <v>260</v>
      </c>
      <c r="C88" s="39" t="str">
        <f>C87</f>
        <v>Nbr</v>
      </c>
      <c r="D88" s="99">
        <f>W2W!D9</f>
        <v>0</v>
      </c>
      <c r="E88" s="99">
        <f>D88*(1+W2W!E14)</f>
        <v>0</v>
      </c>
      <c r="F88" s="99">
        <f>E88*(1+W2W!F14)</f>
        <v>0</v>
      </c>
      <c r="G88" s="99">
        <f>F88*(1+W2W!G14)</f>
        <v>0</v>
      </c>
      <c r="H88" s="99">
        <f>G88*(1+W2W!H14)</f>
        <v>0</v>
      </c>
    </row>
    <row r="89" spans="2:9" outlineLevel="1">
      <c r="B89" s="98" t="s">
        <v>346</v>
      </c>
      <c r="C89" s="39" t="str">
        <f>C88</f>
        <v>Nbr</v>
      </c>
      <c r="D89" s="99">
        <f>IF(D87-D88&lt;0,0,D87-D88)</f>
        <v>0</v>
      </c>
      <c r="E89" s="99">
        <f t="shared" ref="E89:H89" si="59">IF(E87-E88&lt;0,0,E87-E88)</f>
        <v>0</v>
      </c>
      <c r="F89" s="99">
        <f t="shared" si="59"/>
        <v>0</v>
      </c>
      <c r="G89" s="99">
        <f t="shared" si="59"/>
        <v>0</v>
      </c>
      <c r="H89" s="99">
        <f t="shared" si="59"/>
        <v>0</v>
      </c>
    </row>
    <row r="90" spans="2:9" outlineLevel="1">
      <c r="B90" s="94" t="s">
        <v>261</v>
      </c>
      <c r="C90" s="39" t="str">
        <f>C79</f>
        <v>xxxx</v>
      </c>
      <c r="D90" s="89">
        <f>W2W!D10</f>
        <v>0</v>
      </c>
      <c r="E90" s="89">
        <f>D90*(1+W2W!E15)</f>
        <v>0</v>
      </c>
      <c r="F90" s="89">
        <f>E90*(1+W2W!F15)</f>
        <v>0</v>
      </c>
      <c r="G90" s="89">
        <f>F90*(1+W2W!G15)</f>
        <v>0</v>
      </c>
      <c r="H90" s="89">
        <f>G90*(1+W2W!H15)</f>
        <v>0</v>
      </c>
    </row>
    <row r="91" spans="2:9" outlineLevel="1">
      <c r="B91" s="98" t="s">
        <v>262</v>
      </c>
      <c r="C91" s="39" t="str">
        <f>C90</f>
        <v>xxxx</v>
      </c>
      <c r="D91" s="99">
        <f>W2W!D11</f>
        <v>0</v>
      </c>
      <c r="E91" s="99">
        <f>D91*(1+W2W!E16)</f>
        <v>0</v>
      </c>
      <c r="F91" s="99">
        <f>E91*(1+W2W!F16)</f>
        <v>0</v>
      </c>
      <c r="G91" s="99">
        <f>F91*(1+W2W!G16)</f>
        <v>0</v>
      </c>
      <c r="H91" s="99">
        <f>G91*(1+W2W!H16)</f>
        <v>0</v>
      </c>
    </row>
    <row r="92" spans="2:9" outlineLevel="1">
      <c r="B92" s="98" t="s">
        <v>348</v>
      </c>
      <c r="C92" s="39" t="str">
        <f>C91</f>
        <v>xxxx</v>
      </c>
      <c r="D92" s="99">
        <f>IF(D90-D91&lt;0,0,D90-D91)</f>
        <v>0</v>
      </c>
      <c r="E92" s="99">
        <f t="shared" ref="E92:G92" si="60">IF(E90-E91&lt;0,0,E90-E91)</f>
        <v>0</v>
      </c>
      <c r="F92" s="99">
        <f t="shared" si="60"/>
        <v>0</v>
      </c>
      <c r="G92" s="99">
        <f t="shared" si="60"/>
        <v>0</v>
      </c>
      <c r="H92" s="99">
        <f>IF(H90-H91&lt;0,0,H90-H91)</f>
        <v>0</v>
      </c>
      <c r="I92" s="112"/>
    </row>
    <row r="93" spans="2:9" outlineLevel="1">
      <c r="B93" s="94" t="s">
        <v>321</v>
      </c>
      <c r="C93" s="39" t="s">
        <v>14</v>
      </c>
      <c r="D93" s="113" t="e">
        <f>D89/D87</f>
        <v>#DIV/0!</v>
      </c>
      <c r="E93" s="113" t="e">
        <f>E89/E87</f>
        <v>#DIV/0!</v>
      </c>
      <c r="F93" s="113" t="e">
        <f>F89/F87</f>
        <v>#DIV/0!</v>
      </c>
      <c r="G93" s="113" t="e">
        <f t="shared" ref="G93:H93" si="61">G89/G87</f>
        <v>#DIV/0!</v>
      </c>
      <c r="H93" s="113" t="e">
        <f t="shared" si="61"/>
        <v>#DIV/0!</v>
      </c>
    </row>
    <row r="94" spans="2:9" outlineLevel="1"/>
    <row r="95" spans="2:9" s="95" customFormat="1" outlineLevel="1">
      <c r="B95" s="97" t="s">
        <v>364</v>
      </c>
      <c r="C95" s="39" t="str">
        <f>C87</f>
        <v>Nbr</v>
      </c>
      <c r="D95" s="100">
        <f>IF(Intro!M22=0,0,D89)</f>
        <v>0</v>
      </c>
      <c r="E95" s="100">
        <f>IF(Intro!N22=0,0,E89)</f>
        <v>0</v>
      </c>
      <c r="F95" s="100">
        <f>IF(Intro!O22=0,0,F89)</f>
        <v>0</v>
      </c>
      <c r="G95" s="100">
        <f>IF(Intro!P22=0,0,G89)</f>
        <v>0</v>
      </c>
      <c r="H95" s="100">
        <f>IF(Intro!Q22=0,0,H89)</f>
        <v>0</v>
      </c>
      <c r="I95" s="96"/>
    </row>
    <row r="96" spans="2:9" outlineLevel="1">
      <c r="B96" s="90" t="s">
        <v>365</v>
      </c>
      <c r="C96" s="39" t="str">
        <f>C95</f>
        <v>Nbr</v>
      </c>
      <c r="D96" s="89">
        <f>D95*W2W!D17</f>
        <v>0</v>
      </c>
      <c r="E96" s="89">
        <f>E95*W2W!E17</f>
        <v>0</v>
      </c>
      <c r="F96" s="89">
        <f>F95*W2W!F17</f>
        <v>0</v>
      </c>
      <c r="G96" s="89">
        <f>G95*W2W!G17</f>
        <v>0</v>
      </c>
      <c r="H96" s="89">
        <f>H95*W2W!H17</f>
        <v>0</v>
      </c>
    </row>
    <row r="97" spans="2:8" outlineLevel="1">
      <c r="B97" s="90" t="s">
        <v>366</v>
      </c>
      <c r="C97" s="39" t="str">
        <f>C95</f>
        <v>Nbr</v>
      </c>
      <c r="D97" s="89">
        <f>IF(D95-D96&lt;0,0,D95-D96)</f>
        <v>0</v>
      </c>
      <c r="E97" s="89">
        <f t="shared" ref="E97:H97" si="62">IF(E95-E96&lt;0,0,E95-E96)</f>
        <v>0</v>
      </c>
      <c r="F97" s="89">
        <f t="shared" si="62"/>
        <v>0</v>
      </c>
      <c r="G97" s="89">
        <f t="shared" si="62"/>
        <v>0</v>
      </c>
      <c r="H97" s="89">
        <f t="shared" si="62"/>
        <v>0</v>
      </c>
    </row>
    <row r="98" spans="2:8" outlineLevel="1"/>
    <row r="99" spans="2:8" outlineLevel="1">
      <c r="B99" s="97" t="s">
        <v>367</v>
      </c>
      <c r="C99" s="39" t="str">
        <f>C90</f>
        <v>xxxx</v>
      </c>
      <c r="D99" s="100">
        <f>IF(Intro!M22=0,0,D92)</f>
        <v>0</v>
      </c>
      <c r="E99" s="100">
        <f>IF(Intro!N22=0,0,E92)</f>
        <v>0</v>
      </c>
      <c r="F99" s="100">
        <f>IF(Intro!O22=0,0,F92)</f>
        <v>0</v>
      </c>
      <c r="G99" s="100">
        <f>IF(Intro!P22=0,0,G92)</f>
        <v>0</v>
      </c>
      <c r="H99" s="100">
        <f>IF(Intro!Q22=0,0,H92)</f>
        <v>0</v>
      </c>
    </row>
    <row r="100" spans="2:8" outlineLevel="1">
      <c r="B100" s="90" t="s">
        <v>368</v>
      </c>
      <c r="C100" s="39" t="str">
        <f>C99</f>
        <v>xxxx</v>
      </c>
      <c r="D100" s="89">
        <f>D99*W2W!D18</f>
        <v>0</v>
      </c>
      <c r="E100" s="89">
        <f>E99*W2W!E18</f>
        <v>0</v>
      </c>
      <c r="F100" s="89">
        <f>F99*W2W!F18</f>
        <v>0</v>
      </c>
      <c r="G100" s="89">
        <f>G99*W2W!G18</f>
        <v>0</v>
      </c>
      <c r="H100" s="89">
        <f>H99*W2W!H18</f>
        <v>0</v>
      </c>
    </row>
    <row r="101" spans="2:8" outlineLevel="1">
      <c r="B101" s="90" t="s">
        <v>369</v>
      </c>
      <c r="C101" s="39" t="str">
        <f>C99</f>
        <v>xxxx</v>
      </c>
      <c r="D101" s="89">
        <f>IF(D99-D100&lt;0,0,D99-D100)</f>
        <v>0</v>
      </c>
      <c r="E101" s="89">
        <f t="shared" ref="E101:G101" si="63">IF(E99-E100&lt;0,0,E99-E100)</f>
        <v>0</v>
      </c>
      <c r="F101" s="89">
        <f t="shared" si="63"/>
        <v>0</v>
      </c>
      <c r="G101" s="89">
        <f t="shared" si="63"/>
        <v>0</v>
      </c>
      <c r="H101" s="89">
        <f>IF(H99-H100&lt;0,0,H99-H100)</f>
        <v>0</v>
      </c>
    </row>
    <row r="102" spans="2:8" outlineLevel="1"/>
    <row r="103" spans="2:8" outlineLevel="1">
      <c r="B103" s="97" t="s">
        <v>370</v>
      </c>
      <c r="C103" s="39" t="str">
        <f>C99</f>
        <v>xxxx</v>
      </c>
      <c r="D103" s="100">
        <f>IF(Intro!M22=0,0,D104+D107)</f>
        <v>0</v>
      </c>
      <c r="E103" s="100">
        <f>IF(Intro!N22=0,0,E104+E107)</f>
        <v>0</v>
      </c>
      <c r="F103" s="100">
        <f>IF(Intro!O22=0,0,F104+F107)</f>
        <v>0</v>
      </c>
      <c r="G103" s="100">
        <f>IF(Intro!P22=0,0,G104+G107)</f>
        <v>0</v>
      </c>
      <c r="H103" s="100">
        <f>IF(Intro!Q22=0,0,H104+H107)</f>
        <v>0</v>
      </c>
    </row>
    <row r="104" spans="2:8" outlineLevel="1">
      <c r="B104" s="90" t="s">
        <v>371</v>
      </c>
      <c r="C104" s="39" t="str">
        <f>C103</f>
        <v>xxxx</v>
      </c>
      <c r="D104" s="89">
        <f>D105+D106</f>
        <v>0</v>
      </c>
      <c r="E104" s="89">
        <f t="shared" ref="E104:G104" si="64">E105+E106</f>
        <v>0</v>
      </c>
      <c r="F104" s="89">
        <f t="shared" si="64"/>
        <v>0</v>
      </c>
      <c r="G104" s="89">
        <f t="shared" si="64"/>
        <v>0</v>
      </c>
      <c r="H104" s="89">
        <f>H105+H106</f>
        <v>0</v>
      </c>
    </row>
    <row r="105" spans="2:8" outlineLevel="1">
      <c r="B105" s="98" t="str">
        <f>W2W!B23</f>
        <v>Fees charged to the customer</v>
      </c>
      <c r="C105" s="39" t="str">
        <f>C104</f>
        <v>xxxx</v>
      </c>
      <c r="D105" s="99">
        <f>(W2W!D24*'Data projection'!D100)+(W2W!D25*'Data projection'!D96)</f>
        <v>0</v>
      </c>
      <c r="E105" s="99">
        <f>(W2W!E24*'Data projection'!E100)+(W2W!E25*'Data projection'!E96)</f>
        <v>0</v>
      </c>
      <c r="F105" s="99">
        <f>(W2W!F24*'Data projection'!F100)+(W2W!F25*'Data projection'!F96)</f>
        <v>0</v>
      </c>
      <c r="G105" s="99">
        <f>(W2W!G24*'Data projection'!G100)+(W2W!G25*'Data projection'!G96)</f>
        <v>0</v>
      </c>
      <c r="H105" s="99">
        <f>(W2W!H24*'Data projection'!H100)+(W2W!H25*'Data projection'!H96)</f>
        <v>0</v>
      </c>
    </row>
    <row r="106" spans="2:8" outlineLevel="1">
      <c r="B106" s="98" t="str">
        <f>W2W!B26</f>
        <v>Interchange received</v>
      </c>
      <c r="C106" s="39" t="str">
        <f t="shared" ref="C106:C109" si="65">C105</f>
        <v>xxxx</v>
      </c>
      <c r="D106" s="99">
        <f>(W2W!D27*'Data projection'!D100)+('Data projection'!D96*W2W!D28)</f>
        <v>0</v>
      </c>
      <c r="E106" s="99">
        <f>(W2W!E27*'Data projection'!E100)+('Data projection'!E96*W2W!E28)</f>
        <v>0</v>
      </c>
      <c r="F106" s="99">
        <f>(W2W!F27*'Data projection'!F100)+('Data projection'!F96*W2W!F28)</f>
        <v>0</v>
      </c>
      <c r="G106" s="99">
        <f>(W2W!G27*'Data projection'!G100)+('Data projection'!G96*W2W!G28)</f>
        <v>0</v>
      </c>
      <c r="H106" s="99">
        <f>(W2W!H27*'Data projection'!H100)+('Data projection'!H96*W2W!H28)</f>
        <v>0</v>
      </c>
    </row>
    <row r="107" spans="2:8" outlineLevel="1">
      <c r="B107" s="90" t="s">
        <v>372</v>
      </c>
      <c r="C107" s="39" t="str">
        <f t="shared" si="65"/>
        <v>xxxx</v>
      </c>
      <c r="D107" s="89">
        <f>D108+D109</f>
        <v>0</v>
      </c>
      <c r="E107" s="89">
        <f t="shared" ref="E107:H107" si="66">E108+E109</f>
        <v>0</v>
      </c>
      <c r="F107" s="89">
        <f t="shared" si="66"/>
        <v>0</v>
      </c>
      <c r="G107" s="89">
        <f t="shared" si="66"/>
        <v>0</v>
      </c>
      <c r="H107" s="89">
        <f t="shared" si="66"/>
        <v>0</v>
      </c>
    </row>
    <row r="108" spans="2:8" outlineLevel="1">
      <c r="B108" s="98" t="str">
        <f>B105</f>
        <v>Fees charged to the customer</v>
      </c>
      <c r="C108" s="39" t="str">
        <f t="shared" si="65"/>
        <v>xxxx</v>
      </c>
      <c r="D108" s="99">
        <f>(W2W!D31*'Data projection'!D101)+(W2W!D32*'Data projection'!D97)</f>
        <v>0</v>
      </c>
      <c r="E108" s="99">
        <f>(W2W!E31*'Data projection'!E101)+(W2W!E32*'Data projection'!E97)</f>
        <v>0</v>
      </c>
      <c r="F108" s="99">
        <f>(W2W!F31*'Data projection'!F101)+(W2W!F32*'Data projection'!F97)</f>
        <v>0</v>
      </c>
      <c r="G108" s="99">
        <f>(W2W!G31*'Data projection'!G101)+(W2W!G32*'Data projection'!G97)</f>
        <v>0</v>
      </c>
      <c r="H108" s="99">
        <f>(W2W!H31*'Data projection'!H101)+(W2W!H32*'Data projection'!H97)</f>
        <v>0</v>
      </c>
    </row>
    <row r="109" spans="2:8" outlineLevel="1">
      <c r="B109" s="98" t="str">
        <f>W2W!B33</f>
        <v xml:space="preserve">Interchange received </v>
      </c>
      <c r="C109" s="39" t="str">
        <f t="shared" si="65"/>
        <v>xxxx</v>
      </c>
      <c r="D109" s="99">
        <f>(W2W!D34*'Data projection'!D101)+(W2W!D35*'Data projection'!D97)</f>
        <v>0</v>
      </c>
      <c r="E109" s="99">
        <f>(W2W!E34*'Data projection'!E101)+(W2W!E35*'Data projection'!E97)</f>
        <v>0</v>
      </c>
      <c r="F109" s="99">
        <f>(W2W!F34*'Data projection'!F101)+(W2W!F35*'Data projection'!F97)</f>
        <v>0</v>
      </c>
      <c r="G109" s="99">
        <f>(W2W!G34*'Data projection'!G101)+(W2W!G35*'Data projection'!G97)</f>
        <v>0</v>
      </c>
      <c r="H109" s="99">
        <f>(W2W!H34*'Data projection'!H101)+(W2W!H35*'Data projection'!H97)</f>
        <v>0</v>
      </c>
    </row>
    <row r="110" spans="2:8" outlineLevel="1"/>
    <row r="111" spans="2:8" outlineLevel="1">
      <c r="B111" s="97" t="s">
        <v>373</v>
      </c>
      <c r="C111" s="39" t="str">
        <f>C109</f>
        <v>xxxx</v>
      </c>
      <c r="D111" s="100">
        <f>IF(Intro!M22=0,0,D112+D115+D118)</f>
        <v>0</v>
      </c>
      <c r="E111" s="100">
        <f>IF(Intro!N22=0,0,E112+E115+E118)</f>
        <v>0</v>
      </c>
      <c r="F111" s="100">
        <f>IF(Intro!O22=0,0,F112+F115+F118)</f>
        <v>0</v>
      </c>
      <c r="G111" s="100">
        <f>IF(Intro!P22=0,0,G112+G115+G118)</f>
        <v>0</v>
      </c>
      <c r="H111" s="100">
        <f>IF(Intro!Q22=0,0,H112+H115+H118)</f>
        <v>0</v>
      </c>
    </row>
    <row r="112" spans="2:8" outlineLevel="1">
      <c r="B112" s="90" t="s">
        <v>374</v>
      </c>
      <c r="C112" s="39" t="str">
        <f>C111</f>
        <v>xxxx</v>
      </c>
      <c r="D112" s="89">
        <f>D113+D114</f>
        <v>0</v>
      </c>
      <c r="E112" s="89">
        <f t="shared" ref="E112:H112" si="67">E113+E114</f>
        <v>0</v>
      </c>
      <c r="F112" s="89">
        <f t="shared" si="67"/>
        <v>0</v>
      </c>
      <c r="G112" s="89">
        <f t="shared" si="67"/>
        <v>0</v>
      </c>
      <c r="H112" s="89">
        <f t="shared" si="67"/>
        <v>0</v>
      </c>
    </row>
    <row r="113" spans="2:9" outlineLevel="1">
      <c r="B113" s="98" t="s">
        <v>281</v>
      </c>
      <c r="C113" s="39" t="str">
        <f t="shared" ref="C113:C116" si="68">C112</f>
        <v>xxxx</v>
      </c>
      <c r="D113" s="99">
        <f>(W2W!D41*'Data projection'!D100)+(W2W!D42*'Data projection'!D96)</f>
        <v>0</v>
      </c>
      <c r="E113" s="99">
        <f>(W2W!E41*'Data projection'!E100)+(W2W!E42*'Data projection'!E96)</f>
        <v>0</v>
      </c>
      <c r="F113" s="99">
        <f>(W2W!F41*'Data projection'!F100)+(W2W!F42*'Data projection'!F96)</f>
        <v>0</v>
      </c>
      <c r="G113" s="99">
        <f>(W2W!G41*'Data projection'!G100)+(W2W!G42*'Data projection'!G96)</f>
        <v>0</v>
      </c>
      <c r="H113" s="99">
        <f>(W2W!H41*'Data projection'!H100)+(W2W!H42*'Data projection'!H96)</f>
        <v>0</v>
      </c>
    </row>
    <row r="114" spans="2:9" outlineLevel="1">
      <c r="B114" s="98" t="s">
        <v>375</v>
      </c>
      <c r="C114" s="39" t="str">
        <f t="shared" si="68"/>
        <v>xxxx</v>
      </c>
      <c r="D114" s="99">
        <f>(W2W!D44*'Data projection'!D100)+(W2W!D45*'Data projection'!D96)</f>
        <v>0</v>
      </c>
      <c r="E114" s="99">
        <f>(W2W!E44*'Data projection'!E100)+(W2W!E45*'Data projection'!E96)</f>
        <v>0</v>
      </c>
      <c r="F114" s="99">
        <f>(W2W!F44*'Data projection'!F100)+(W2W!F45*'Data projection'!F96)</f>
        <v>0</v>
      </c>
      <c r="G114" s="99">
        <f>(W2W!G44*'Data projection'!G100)+(W2W!G45*'Data projection'!G96)</f>
        <v>0</v>
      </c>
      <c r="H114" s="99">
        <f>(W2W!H44*'Data projection'!H100)+(W2W!H45*'Data projection'!H96)</f>
        <v>0</v>
      </c>
    </row>
    <row r="115" spans="2:9" outlineLevel="1">
      <c r="B115" s="90" t="s">
        <v>376</v>
      </c>
      <c r="C115" s="39" t="str">
        <f>C114</f>
        <v>xxxx</v>
      </c>
      <c r="D115" s="89">
        <f>D116+D117</f>
        <v>0</v>
      </c>
      <c r="E115" s="89">
        <f t="shared" ref="E115:H115" si="69">E116+E117</f>
        <v>0</v>
      </c>
      <c r="F115" s="89">
        <f t="shared" si="69"/>
        <v>0</v>
      </c>
      <c r="G115" s="89">
        <f t="shared" si="69"/>
        <v>0</v>
      </c>
      <c r="H115" s="89">
        <f t="shared" si="69"/>
        <v>0</v>
      </c>
    </row>
    <row r="116" spans="2:9" outlineLevel="1">
      <c r="B116" s="98" t="str">
        <f>B113</f>
        <v>Switching cost paid to the switch operator</v>
      </c>
      <c r="C116" s="39" t="str">
        <f t="shared" si="68"/>
        <v>xxxx</v>
      </c>
      <c r="D116" s="99">
        <f>(W2W!D48*'Data projection'!D101)+(W2W!D49*'Data projection'!D97)</f>
        <v>0</v>
      </c>
      <c r="E116" s="99">
        <f>(W2W!E48*'Data projection'!E101)+(W2W!E49*'Data projection'!E97)</f>
        <v>0</v>
      </c>
      <c r="F116" s="99">
        <f>(W2W!F48*'Data projection'!F101)+(W2W!F49*'Data projection'!F97)</f>
        <v>0</v>
      </c>
      <c r="G116" s="99">
        <f>(W2W!G48*'Data projection'!G101)+(W2W!G49*'Data projection'!G97)</f>
        <v>0</v>
      </c>
      <c r="H116" s="99">
        <f>(W2W!H48*'Data projection'!H101)+(W2W!H49*'Data projection'!H97)</f>
        <v>0</v>
      </c>
    </row>
    <row r="117" spans="2:9" outlineLevel="1">
      <c r="B117" s="98" t="str">
        <f>B114</f>
        <v xml:space="preserve">Interchange cost </v>
      </c>
      <c r="C117" s="39" t="str">
        <f>C116</f>
        <v>xxxx</v>
      </c>
      <c r="D117" s="99">
        <f>('Data projection'!D101*W2W!D51)+(W2W!D52*'Data projection'!D97)</f>
        <v>0</v>
      </c>
      <c r="E117" s="99">
        <f>('Data projection'!E101*W2W!E51)+(W2W!E52*'Data projection'!E97)</f>
        <v>0</v>
      </c>
      <c r="F117" s="99">
        <f>('Data projection'!F101*W2W!F51)+(W2W!F52*'Data projection'!F97)</f>
        <v>0</v>
      </c>
      <c r="G117" s="99">
        <f>('Data projection'!G101*W2W!G51)+(W2W!G52*'Data projection'!G97)</f>
        <v>0</v>
      </c>
      <c r="H117" s="99">
        <f>('Data projection'!H101*W2W!H51)+(W2W!H52*'Data projection'!H97)</f>
        <v>0</v>
      </c>
    </row>
    <row r="118" spans="2:9" outlineLevel="1">
      <c r="B118" s="90" t="s">
        <v>377</v>
      </c>
      <c r="C118" s="39" t="str">
        <f t="shared" ref="C118:C121" si="70">C117</f>
        <v>xxxx</v>
      </c>
      <c r="D118" s="89">
        <f>D119+D120+D121</f>
        <v>0</v>
      </c>
      <c r="E118" s="89">
        <f t="shared" ref="E118:H118" si="71">E119+E120+E121</f>
        <v>0</v>
      </c>
      <c r="F118" s="89">
        <f t="shared" si="71"/>
        <v>0</v>
      </c>
      <c r="G118" s="89">
        <f t="shared" si="71"/>
        <v>0</v>
      </c>
      <c r="H118" s="89">
        <f t="shared" si="71"/>
        <v>0</v>
      </c>
    </row>
    <row r="119" spans="2:9" outlineLevel="1">
      <c r="B119" s="98" t="s">
        <v>378</v>
      </c>
      <c r="C119" s="39" t="str">
        <f t="shared" si="70"/>
        <v>xxxx</v>
      </c>
      <c r="D119" s="99">
        <f>W2W!D55*'Data projection'!D99</f>
        <v>0</v>
      </c>
      <c r="E119" s="99">
        <f>W2W!E55*'Data projection'!E99</f>
        <v>0</v>
      </c>
      <c r="F119" s="99">
        <f>W2W!F55*'Data projection'!F99</f>
        <v>0</v>
      </c>
      <c r="G119" s="99">
        <f>W2W!G55*'Data projection'!G99</f>
        <v>0</v>
      </c>
      <c r="H119" s="99">
        <f>W2W!H55*'Data projection'!H99</f>
        <v>0</v>
      </c>
    </row>
    <row r="120" spans="2:9" outlineLevel="1">
      <c r="B120" s="98" t="s">
        <v>379</v>
      </c>
      <c r="C120" s="39" t="str">
        <f t="shared" si="70"/>
        <v>xxxx</v>
      </c>
      <c r="D120" s="99">
        <f>W2W!D60*'Data projection'!D95*W2W!D61</f>
        <v>0</v>
      </c>
      <c r="E120" s="99">
        <f>W2W!E60*'Data projection'!E95*W2W!E61</f>
        <v>0</v>
      </c>
      <c r="F120" s="99">
        <f>W2W!F60*'Data projection'!F95*W2W!F61</f>
        <v>0</v>
      </c>
      <c r="G120" s="99">
        <f>W2W!G60*'Data projection'!G95*W2W!G61</f>
        <v>0</v>
      </c>
      <c r="H120" s="99">
        <f>W2W!H60*'Data projection'!H95*W2W!H61</f>
        <v>0</v>
      </c>
    </row>
    <row r="121" spans="2:9" outlineLevel="1">
      <c r="B121" s="98" t="s">
        <v>380</v>
      </c>
      <c r="C121" s="39" t="str">
        <f t="shared" si="70"/>
        <v>xxxx</v>
      </c>
      <c r="D121" s="99">
        <f>D95*W2W!D57*W2W!D62</f>
        <v>0</v>
      </c>
      <c r="E121" s="99">
        <f>E95*W2W!E57*W2W!E62</f>
        <v>0</v>
      </c>
      <c r="F121" s="99">
        <f>F95*W2W!F57*W2W!F62</f>
        <v>0</v>
      </c>
      <c r="G121" s="99">
        <f>G95*W2W!G57*W2W!G62</f>
        <v>0</v>
      </c>
      <c r="H121" s="99">
        <f>H95*W2W!H57*W2W!H62</f>
        <v>0</v>
      </c>
    </row>
    <row r="123" spans="2:9" s="93" customFormat="1" ht="12.75">
      <c r="B123" s="202" t="s">
        <v>11</v>
      </c>
      <c r="C123" s="202"/>
      <c r="D123" s="202"/>
      <c r="E123" s="202"/>
      <c r="F123" s="202"/>
      <c r="G123" s="202"/>
      <c r="H123" s="202"/>
      <c r="I123" s="92"/>
    </row>
    <row r="125" spans="2:9" outlineLevel="1">
      <c r="B125" s="94" t="s">
        <v>258</v>
      </c>
      <c r="C125" s="39" t="s">
        <v>31</v>
      </c>
      <c r="D125" s="89">
        <f>'Cash in'!D7</f>
        <v>0</v>
      </c>
      <c r="E125" s="89">
        <f>D125*(1+'Cash in'!E12)</f>
        <v>0</v>
      </c>
      <c r="F125" s="89">
        <f>E125*(1+'Cash in'!F12)</f>
        <v>0</v>
      </c>
      <c r="G125" s="89">
        <f>F125*(1+'Cash in'!G12)</f>
        <v>0</v>
      </c>
      <c r="H125" s="89">
        <f>G125*(1+'Cash in'!H12)</f>
        <v>0</v>
      </c>
    </row>
    <row r="126" spans="2:9" outlineLevel="1">
      <c r="B126" s="94" t="s">
        <v>259</v>
      </c>
      <c r="C126" s="39" t="str">
        <f>C125</f>
        <v>Nbr</v>
      </c>
      <c r="D126" s="89">
        <f>'Cash in'!D8</f>
        <v>0</v>
      </c>
      <c r="E126" s="89">
        <f>D126*(1+'Cash in'!E13)</f>
        <v>0</v>
      </c>
      <c r="F126" s="89">
        <f>E126*(1+'Cash in'!F13)</f>
        <v>0</v>
      </c>
      <c r="G126" s="89">
        <f>F126*(1+'Cash in'!G13)</f>
        <v>0</v>
      </c>
      <c r="H126" s="89">
        <f>G126*(1+'Cash in'!H13)</f>
        <v>0</v>
      </c>
    </row>
    <row r="127" spans="2:9" outlineLevel="1">
      <c r="B127" s="98" t="s">
        <v>260</v>
      </c>
      <c r="C127" s="39" t="str">
        <f>C126</f>
        <v>Nbr</v>
      </c>
      <c r="D127" s="99">
        <f>'Cash in'!D9</f>
        <v>0</v>
      </c>
      <c r="E127" s="99">
        <f>D127*(1+'Cash in'!E14)</f>
        <v>0</v>
      </c>
      <c r="F127" s="99">
        <f>E127*(1+'Cash in'!F14)</f>
        <v>0</v>
      </c>
      <c r="G127" s="99">
        <f>F127*(1+'Cash in'!G14)</f>
        <v>0</v>
      </c>
      <c r="H127" s="99">
        <f>G127*(1+'Cash in'!H14)</f>
        <v>0</v>
      </c>
    </row>
    <row r="128" spans="2:9" outlineLevel="1">
      <c r="B128" s="98" t="s">
        <v>346</v>
      </c>
      <c r="C128" s="39" t="str">
        <f>C127</f>
        <v>Nbr</v>
      </c>
      <c r="D128" s="99">
        <f>IF(D126-D127&lt;0,0,D126-D127)</f>
        <v>0</v>
      </c>
      <c r="E128" s="99">
        <f t="shared" ref="E128:H128" si="72">IF(E126-E127&lt;0,0,E126-E127)</f>
        <v>0</v>
      </c>
      <c r="F128" s="99">
        <f t="shared" si="72"/>
        <v>0</v>
      </c>
      <c r="G128" s="99">
        <f t="shared" si="72"/>
        <v>0</v>
      </c>
      <c r="H128" s="99">
        <f t="shared" si="72"/>
        <v>0</v>
      </c>
    </row>
    <row r="129" spans="2:9" outlineLevel="1">
      <c r="B129" s="94" t="s">
        <v>261</v>
      </c>
      <c r="C129" s="39" t="str">
        <f>C118</f>
        <v>xxxx</v>
      </c>
      <c r="D129" s="89">
        <f>'Cash in'!D10</f>
        <v>0</v>
      </c>
      <c r="E129" s="89">
        <f>D129*(1+'Cash in'!E15)</f>
        <v>0</v>
      </c>
      <c r="F129" s="89">
        <f>E129*(1+'Cash in'!F15)</f>
        <v>0</v>
      </c>
      <c r="G129" s="89">
        <f>F129*(1+'Cash in'!G15)</f>
        <v>0</v>
      </c>
      <c r="H129" s="89">
        <f>G129*(1+'Cash in'!H15)</f>
        <v>0</v>
      </c>
    </row>
    <row r="130" spans="2:9" outlineLevel="1">
      <c r="B130" s="98" t="s">
        <v>262</v>
      </c>
      <c r="C130" s="39" t="str">
        <f>C129</f>
        <v>xxxx</v>
      </c>
      <c r="D130" s="99">
        <f>'Cash in'!D11</f>
        <v>0</v>
      </c>
      <c r="E130" s="99">
        <f>D130*(1+'Cash in'!E16)</f>
        <v>0</v>
      </c>
      <c r="F130" s="99">
        <f>E130*(1+'Cash in'!F16)</f>
        <v>0</v>
      </c>
      <c r="G130" s="99">
        <f>F130*(1+'Cash in'!G16)</f>
        <v>0</v>
      </c>
      <c r="H130" s="99">
        <f>G130*(1+'Cash in'!H16)</f>
        <v>0</v>
      </c>
    </row>
    <row r="131" spans="2:9" outlineLevel="1">
      <c r="B131" s="98" t="s">
        <v>348</v>
      </c>
      <c r="C131" s="39" t="str">
        <f>C130</f>
        <v>xxxx</v>
      </c>
      <c r="D131" s="99">
        <f>IF(D129-D130&lt;0,0,D129-D130)</f>
        <v>0</v>
      </c>
      <c r="E131" s="99">
        <f t="shared" ref="E131:G131" si="73">IF(E129-E130&lt;0,0,E129-E130)</f>
        <v>0</v>
      </c>
      <c r="F131" s="99">
        <f t="shared" si="73"/>
        <v>0</v>
      </c>
      <c r="G131" s="99">
        <f t="shared" si="73"/>
        <v>0</v>
      </c>
      <c r="H131" s="99">
        <f>IF(H129-H130&lt;0,0,H129-H130)</f>
        <v>0</v>
      </c>
    </row>
    <row r="132" spans="2:9" outlineLevel="1">
      <c r="B132" s="94" t="s">
        <v>321</v>
      </c>
      <c r="C132" s="39" t="s">
        <v>14</v>
      </c>
      <c r="D132" s="113" t="e">
        <f>D128/D126</f>
        <v>#DIV/0!</v>
      </c>
      <c r="E132" s="113" t="e">
        <f t="shared" ref="E132:H132" si="74">E128/E126</f>
        <v>#DIV/0!</v>
      </c>
      <c r="F132" s="113" t="e">
        <f t="shared" si="74"/>
        <v>#DIV/0!</v>
      </c>
      <c r="G132" s="113" t="e">
        <f t="shared" si="74"/>
        <v>#DIV/0!</v>
      </c>
      <c r="H132" s="113" t="e">
        <f t="shared" si="74"/>
        <v>#DIV/0!</v>
      </c>
    </row>
    <row r="133" spans="2:9" outlineLevel="1"/>
    <row r="134" spans="2:9" s="95" customFormat="1" outlineLevel="1">
      <c r="B134" s="97" t="s">
        <v>364</v>
      </c>
      <c r="C134" s="39" t="str">
        <f>C125</f>
        <v>Nbr</v>
      </c>
      <c r="D134" s="100">
        <f>IF(Intro!M23=0,0,D128)</f>
        <v>0</v>
      </c>
      <c r="E134" s="100">
        <f>IF(Intro!N23=0,0,E128)</f>
        <v>0</v>
      </c>
      <c r="F134" s="100">
        <f>IF(Intro!O23=0,0,F128)</f>
        <v>0</v>
      </c>
      <c r="G134" s="100">
        <f>IF(Intro!P23=0,0,G128)</f>
        <v>0</v>
      </c>
      <c r="H134" s="100">
        <f>IF(Intro!Q23=0,0,H128)</f>
        <v>0</v>
      </c>
      <c r="I134" s="96"/>
    </row>
    <row r="135" spans="2:9" outlineLevel="1"/>
    <row r="136" spans="2:9" outlineLevel="1">
      <c r="B136" s="97" t="s">
        <v>367</v>
      </c>
      <c r="C136" s="39" t="str">
        <f>C129</f>
        <v>xxxx</v>
      </c>
      <c r="D136" s="100">
        <f>IF(Intro!M23=0,0,D131)</f>
        <v>0</v>
      </c>
      <c r="E136" s="100">
        <f>IF(Intro!N23=0,0,E131)</f>
        <v>0</v>
      </c>
      <c r="F136" s="100">
        <f>IF(Intro!O23=0,0,F131)</f>
        <v>0</v>
      </c>
      <c r="G136" s="100">
        <f>IF(Intro!P23=0,0,G131)</f>
        <v>0</v>
      </c>
      <c r="H136" s="100">
        <f>IF(Intro!Q23=0,0,H131)</f>
        <v>0</v>
      </c>
    </row>
    <row r="137" spans="2:9" outlineLevel="1"/>
    <row r="138" spans="2:9" outlineLevel="1">
      <c r="B138" s="97" t="s">
        <v>370</v>
      </c>
      <c r="C138" s="39" t="str">
        <f>C136</f>
        <v>xxxx</v>
      </c>
      <c r="D138" s="100" t="e">
        <f>IF(Intro!M23=0,0,D139)</f>
        <v>#VALUE!</v>
      </c>
      <c r="E138" s="100">
        <f>IF(Intro!N23=0,0,E139)</f>
        <v>0</v>
      </c>
      <c r="F138" s="100">
        <f>IF(Intro!O23=0,0,F139)</f>
        <v>0</v>
      </c>
      <c r="G138" s="100">
        <f>IF(Intro!P23=0,0,G139)</f>
        <v>0</v>
      </c>
      <c r="H138" s="100">
        <f>IF(Intro!Q23=0,0,H139)</f>
        <v>0</v>
      </c>
    </row>
    <row r="139" spans="2:9" outlineLevel="1">
      <c r="B139" s="90" t="s">
        <v>272</v>
      </c>
      <c r="C139" s="39" t="str">
        <f>C138</f>
        <v>xxxx</v>
      </c>
      <c r="D139" s="89" t="e">
        <f>('Cash in'!D21*'Data projection'!D136)+('Cash in'!D22*'Data projection'!D134)</f>
        <v>#VALUE!</v>
      </c>
      <c r="E139" s="89">
        <f>('Cash in'!E21*'Data projection'!E136)+('Cash in'!E22*'Data projection'!E134)</f>
        <v>0</v>
      </c>
      <c r="F139" s="89">
        <f>('Cash in'!F21*'Data projection'!F136)+('Cash in'!F22*'Data projection'!F134)</f>
        <v>0</v>
      </c>
      <c r="G139" s="89">
        <f>('Cash in'!G21*'Data projection'!G136)+('Cash in'!G22*'Data projection'!G134)</f>
        <v>0</v>
      </c>
      <c r="H139" s="89">
        <f>('Cash in'!H21*'Data projection'!H136)+('Cash in'!H22*'Data projection'!H134)</f>
        <v>0</v>
      </c>
    </row>
    <row r="140" spans="2:9" outlineLevel="1"/>
    <row r="141" spans="2:9" outlineLevel="1">
      <c r="B141" s="97" t="s">
        <v>373</v>
      </c>
      <c r="C141" s="39" t="str">
        <f>C139</f>
        <v>xxxx</v>
      </c>
      <c r="D141" s="100">
        <f>IF(Intro!M23=0,0,D142+D143)</f>
        <v>0</v>
      </c>
      <c r="E141" s="100">
        <f>IF(Intro!N23=0,0,E142+E143)</f>
        <v>0</v>
      </c>
      <c r="F141" s="100">
        <f>IF(Intro!O23=0,0,F142+F143)</f>
        <v>0</v>
      </c>
      <c r="G141" s="100">
        <f>IF(Intro!P23=0,0,G142+G143)</f>
        <v>0</v>
      </c>
      <c r="H141" s="100">
        <f>IF(Intro!Q23=0,0,H142+H143)</f>
        <v>0</v>
      </c>
    </row>
    <row r="142" spans="2:9" outlineLevel="1">
      <c r="B142" s="90" t="s">
        <v>381</v>
      </c>
      <c r="C142" s="39" t="str">
        <f>C141</f>
        <v>xxxx</v>
      </c>
      <c r="D142" s="89">
        <f>('Cash in'!D27*'Data projection'!D136)+('Data projection'!D134*'Cash in'!D28)</f>
        <v>0</v>
      </c>
      <c r="E142" s="89">
        <f>('Cash in'!E27*'Data projection'!E136)+('Data projection'!E134*'Cash in'!E28)</f>
        <v>0</v>
      </c>
      <c r="F142" s="89">
        <f>('Cash in'!F27*'Data projection'!F136)+('Data projection'!F134*'Cash in'!F28)</f>
        <v>0</v>
      </c>
      <c r="G142" s="89">
        <f>('Cash in'!G27*'Data projection'!G136)+('Data projection'!G134*'Cash in'!G28)</f>
        <v>0</v>
      </c>
      <c r="H142" s="89">
        <f>('Cash in'!H27*'Data projection'!H136)+('Data projection'!H134*'Cash in'!H28)</f>
        <v>0</v>
      </c>
    </row>
    <row r="143" spans="2:9" outlineLevel="1">
      <c r="B143" s="90" t="s">
        <v>377</v>
      </c>
      <c r="C143" s="39" t="str">
        <f>C142</f>
        <v>xxxx</v>
      </c>
      <c r="D143" s="89">
        <f>D144+D145+D146</f>
        <v>0</v>
      </c>
      <c r="E143" s="89">
        <f t="shared" ref="E143:H143" si="75">E144+E145+E146</f>
        <v>0</v>
      </c>
      <c r="F143" s="89">
        <f t="shared" si="75"/>
        <v>0</v>
      </c>
      <c r="G143" s="89">
        <f t="shared" si="75"/>
        <v>0</v>
      </c>
      <c r="H143" s="89">
        <f t="shared" si="75"/>
        <v>0</v>
      </c>
    </row>
    <row r="144" spans="2:9" outlineLevel="1">
      <c r="B144" s="98" t="s">
        <v>378</v>
      </c>
      <c r="C144" s="39" t="str">
        <f t="shared" ref="C144:C146" si="76">C143</f>
        <v>xxxx</v>
      </c>
      <c r="D144" s="99">
        <f>'Cash in'!D31*'Data projection'!D136</f>
        <v>0</v>
      </c>
      <c r="E144" s="99">
        <f>'Cash in'!E31*'Data projection'!E136</f>
        <v>0</v>
      </c>
      <c r="F144" s="99">
        <f>'Cash in'!F31*'Data projection'!F136</f>
        <v>0</v>
      </c>
      <c r="G144" s="99">
        <f>'Cash in'!G31*'Data projection'!G136</f>
        <v>0</v>
      </c>
      <c r="H144" s="99">
        <f>'Cash in'!H31*'Data projection'!H136</f>
        <v>0</v>
      </c>
    </row>
    <row r="145" spans="2:9" outlineLevel="1">
      <c r="B145" s="98" t="s">
        <v>379</v>
      </c>
      <c r="C145" s="39" t="str">
        <f t="shared" si="76"/>
        <v>xxxx</v>
      </c>
      <c r="D145" s="99">
        <f>'Cash in'!D36*'Cash in'!D37*'Data projection'!D134</f>
        <v>0</v>
      </c>
      <c r="E145" s="99">
        <f>'Cash in'!E36*'Cash in'!E37*'Data projection'!E134</f>
        <v>0</v>
      </c>
      <c r="F145" s="99">
        <f>'Cash in'!F36*'Cash in'!F37*'Data projection'!F134</f>
        <v>0</v>
      </c>
      <c r="G145" s="99">
        <f>'Cash in'!G36*'Cash in'!G37*'Data projection'!G134</f>
        <v>0</v>
      </c>
      <c r="H145" s="99">
        <f>'Cash in'!H36*'Cash in'!H37*'Data projection'!H134</f>
        <v>0</v>
      </c>
    </row>
    <row r="146" spans="2:9" outlineLevel="1">
      <c r="B146" s="98" t="s">
        <v>380</v>
      </c>
      <c r="C146" s="39" t="str">
        <f t="shared" si="76"/>
        <v>xxxx</v>
      </c>
      <c r="D146" s="99">
        <f>D134*'Cash in'!D33*'Cash in'!D38</f>
        <v>0</v>
      </c>
      <c r="E146" s="99">
        <f>E134*'Cash in'!E33*'Cash in'!E38</f>
        <v>0</v>
      </c>
      <c r="F146" s="99">
        <f>F134*'Cash in'!F33*'Cash in'!F38</f>
        <v>0</v>
      </c>
      <c r="G146" s="99">
        <f>G134*'Cash in'!G33*'Cash in'!G38</f>
        <v>0</v>
      </c>
      <c r="H146" s="99">
        <f>H134*'Cash in'!H33*'Cash in'!H38</f>
        <v>0</v>
      </c>
    </row>
    <row r="148" spans="2:9" s="93" customFormat="1" ht="12.75">
      <c r="B148" s="202" t="s">
        <v>17</v>
      </c>
      <c r="C148" s="202"/>
      <c r="D148" s="202"/>
      <c r="E148" s="202"/>
      <c r="F148" s="202"/>
      <c r="G148" s="202"/>
      <c r="H148" s="202"/>
      <c r="I148" s="92"/>
    </row>
    <row r="150" spans="2:9" outlineLevel="1">
      <c r="B150" s="94" t="s">
        <v>258</v>
      </c>
      <c r="C150" s="39" t="s">
        <v>31</v>
      </c>
      <c r="D150" s="89">
        <f>'Cash out'!D7</f>
        <v>0</v>
      </c>
      <c r="E150" s="89">
        <f>D150*(1+'Cash out'!E12)</f>
        <v>0</v>
      </c>
      <c r="F150" s="89">
        <f>E150*(1+'Cash out'!F12)</f>
        <v>0</v>
      </c>
      <c r="G150" s="89">
        <f>F150*(1+'Cash out'!G12)</f>
        <v>0</v>
      </c>
      <c r="H150" s="89">
        <f>G150*(1+'Cash out'!H12)</f>
        <v>0</v>
      </c>
    </row>
    <row r="151" spans="2:9" outlineLevel="1">
      <c r="B151" s="94" t="s">
        <v>259</v>
      </c>
      <c r="C151" s="39" t="str">
        <f>C150</f>
        <v>Nbr</v>
      </c>
      <c r="D151" s="89">
        <f>'Cash out'!D8</f>
        <v>0</v>
      </c>
      <c r="E151" s="89">
        <f>D151*(1+'Cash out'!E13)</f>
        <v>0</v>
      </c>
      <c r="F151" s="89">
        <f>E151*(1+'Cash out'!F13)</f>
        <v>0</v>
      </c>
      <c r="G151" s="89">
        <f>F151*(1+'Cash out'!G13)</f>
        <v>0</v>
      </c>
      <c r="H151" s="89">
        <f>G151*(1+'Cash out'!H13)</f>
        <v>0</v>
      </c>
    </row>
    <row r="152" spans="2:9" outlineLevel="1">
      <c r="B152" s="98" t="s">
        <v>260</v>
      </c>
      <c r="C152" s="39" t="str">
        <f>C151</f>
        <v>Nbr</v>
      </c>
      <c r="D152" s="99">
        <f>'Cash out'!D9</f>
        <v>0</v>
      </c>
      <c r="E152" s="99">
        <f>D152*(1+'Cash out'!E14)</f>
        <v>0</v>
      </c>
      <c r="F152" s="99">
        <f>E152*(1+'Cash out'!F14)</f>
        <v>0</v>
      </c>
      <c r="G152" s="99">
        <f>F152*(1+'Cash out'!G14)</f>
        <v>0</v>
      </c>
      <c r="H152" s="99">
        <f>G152*(1+'Cash out'!H14)</f>
        <v>0</v>
      </c>
    </row>
    <row r="153" spans="2:9" outlineLevel="1">
      <c r="B153" s="98" t="s">
        <v>346</v>
      </c>
      <c r="C153" s="39" t="str">
        <f>C152</f>
        <v>Nbr</v>
      </c>
      <c r="D153" s="99">
        <f>IF(D151-D152&lt;0,0,D151-D152)</f>
        <v>0</v>
      </c>
      <c r="E153" s="99">
        <f t="shared" ref="E153:H153" si="77">IF(E151-E152&lt;0,0,E151-E152)</f>
        <v>0</v>
      </c>
      <c r="F153" s="99">
        <f t="shared" si="77"/>
        <v>0</v>
      </c>
      <c r="G153" s="99">
        <f t="shared" si="77"/>
        <v>0</v>
      </c>
      <c r="H153" s="99">
        <f t="shared" si="77"/>
        <v>0</v>
      </c>
    </row>
    <row r="154" spans="2:9" outlineLevel="1">
      <c r="B154" s="94" t="s">
        <v>261</v>
      </c>
      <c r="C154" s="39" t="str">
        <f>C143</f>
        <v>xxxx</v>
      </c>
      <c r="D154" s="89">
        <f>'Cash out'!D10</f>
        <v>0</v>
      </c>
      <c r="E154" s="89">
        <f>D154*(1+'Cash out'!E15)</f>
        <v>0</v>
      </c>
      <c r="F154" s="89">
        <f>E154*(1+'Cash out'!F15)</f>
        <v>0</v>
      </c>
      <c r="G154" s="89">
        <f>F154*(1+'Cash out'!G15)</f>
        <v>0</v>
      </c>
      <c r="H154" s="89">
        <f>G154*(1+'Cash out'!H15)</f>
        <v>0</v>
      </c>
    </row>
    <row r="155" spans="2:9" outlineLevel="1">
      <c r="B155" s="98" t="s">
        <v>262</v>
      </c>
      <c r="C155" s="39" t="str">
        <f>C154</f>
        <v>xxxx</v>
      </c>
      <c r="D155" s="99">
        <f>'Cash out'!D11</f>
        <v>0</v>
      </c>
      <c r="E155" s="99">
        <f>D155*(1+'Cash out'!E16)</f>
        <v>0</v>
      </c>
      <c r="F155" s="99">
        <f>E155*(1+'Cash out'!F16)</f>
        <v>0</v>
      </c>
      <c r="G155" s="99">
        <f>F155*(1+'Cash out'!G16)</f>
        <v>0</v>
      </c>
      <c r="H155" s="99">
        <f>G155*(1+'Cash out'!H16)</f>
        <v>0</v>
      </c>
    </row>
    <row r="156" spans="2:9" outlineLevel="1">
      <c r="B156" s="98" t="s">
        <v>348</v>
      </c>
      <c r="C156" s="39" t="str">
        <f>C155</f>
        <v>xxxx</v>
      </c>
      <c r="D156" s="99">
        <f>IF(D154-D155&lt;0,0,D154-D155)</f>
        <v>0</v>
      </c>
      <c r="E156" s="99">
        <f t="shared" ref="E156:H156" si="78">IF(E154-E155&lt;0,0,E154-E155)</f>
        <v>0</v>
      </c>
      <c r="F156" s="99">
        <f t="shared" si="78"/>
        <v>0</v>
      </c>
      <c r="G156" s="99">
        <f t="shared" si="78"/>
        <v>0</v>
      </c>
      <c r="H156" s="99">
        <f t="shared" si="78"/>
        <v>0</v>
      </c>
    </row>
    <row r="157" spans="2:9" outlineLevel="1">
      <c r="B157" s="94" t="s">
        <v>321</v>
      </c>
      <c r="C157" s="39" t="s">
        <v>14</v>
      </c>
      <c r="D157" s="113" t="e">
        <f>D153/D151</f>
        <v>#DIV/0!</v>
      </c>
      <c r="E157" s="113" t="e">
        <f t="shared" ref="E157:H157" si="79">E153/E151</f>
        <v>#DIV/0!</v>
      </c>
      <c r="F157" s="113" t="e">
        <f t="shared" si="79"/>
        <v>#DIV/0!</v>
      </c>
      <c r="G157" s="113" t="e">
        <f t="shared" si="79"/>
        <v>#DIV/0!</v>
      </c>
      <c r="H157" s="113" t="e">
        <f t="shared" si="79"/>
        <v>#DIV/0!</v>
      </c>
    </row>
    <row r="158" spans="2:9" outlineLevel="1"/>
    <row r="159" spans="2:9" s="95" customFormat="1" outlineLevel="1">
      <c r="B159" s="97" t="s">
        <v>364</v>
      </c>
      <c r="C159" s="39" t="str">
        <f>C150</f>
        <v>Nbr</v>
      </c>
      <c r="D159" s="100">
        <f>IF(Intro!M24=0,0,D153)</f>
        <v>0</v>
      </c>
      <c r="E159" s="100">
        <f>IF(Intro!N24=0,0,E153)</f>
        <v>0</v>
      </c>
      <c r="F159" s="100">
        <f>IF(Intro!O24=0,0,F153)</f>
        <v>0</v>
      </c>
      <c r="G159" s="100">
        <f>IF(Intro!P24=0,0,G153)</f>
        <v>0</v>
      </c>
      <c r="H159" s="100">
        <f>IF(Intro!Q24=0,0,H153)</f>
        <v>0</v>
      </c>
      <c r="I159" s="96"/>
    </row>
    <row r="160" spans="2:9" outlineLevel="1"/>
    <row r="161" spans="2:9" outlineLevel="1">
      <c r="B161" s="97" t="s">
        <v>367</v>
      </c>
      <c r="C161" s="39" t="str">
        <f>C154</f>
        <v>xxxx</v>
      </c>
      <c r="D161" s="100">
        <f>IF(Intro!M24=0,0,D156)</f>
        <v>0</v>
      </c>
      <c r="E161" s="100">
        <f>IF(Intro!N24=0,0,E156)</f>
        <v>0</v>
      </c>
      <c r="F161" s="100">
        <f>IF(Intro!O24=0,0,F156)</f>
        <v>0</v>
      </c>
      <c r="G161" s="100">
        <f>IF(Intro!P24=0,0,G156)</f>
        <v>0</v>
      </c>
      <c r="H161" s="100">
        <f>IF(Intro!Q24=0,0,H156)</f>
        <v>0</v>
      </c>
    </row>
    <row r="162" spans="2:9" outlineLevel="1"/>
    <row r="163" spans="2:9" outlineLevel="1">
      <c r="B163" s="97" t="s">
        <v>370</v>
      </c>
      <c r="C163" s="39" t="str">
        <f>C161</f>
        <v>xxxx</v>
      </c>
      <c r="D163" s="100">
        <f>IF(Intro!M24=0,0,D164)</f>
        <v>0</v>
      </c>
      <c r="E163" s="100">
        <f>IF(Intro!N24=0,0,E164)</f>
        <v>0</v>
      </c>
      <c r="F163" s="100">
        <f>IF(Intro!O24=0,0,F164)</f>
        <v>0</v>
      </c>
      <c r="G163" s="100">
        <f>IF(Intro!P24=0,0,G164)</f>
        <v>0</v>
      </c>
      <c r="H163" s="100">
        <f>IF(Intro!Q24=0,0,H164)</f>
        <v>0</v>
      </c>
    </row>
    <row r="164" spans="2:9" outlineLevel="1">
      <c r="B164" s="90" t="s">
        <v>272</v>
      </c>
      <c r="C164" s="39" t="str">
        <f>C163</f>
        <v>xxxx</v>
      </c>
      <c r="D164" s="89">
        <f>('Cash out'!D21*'Data projection'!D161)+('Data projection'!D159*'Cash out'!D22)</f>
        <v>0</v>
      </c>
      <c r="E164" s="89">
        <f>('Cash out'!E21*'Data projection'!E161)+('Data projection'!E159*'Cash out'!E22)</f>
        <v>0</v>
      </c>
      <c r="F164" s="89">
        <f>('Cash out'!F21*'Data projection'!F161)+('Data projection'!F159*'Cash out'!F22)</f>
        <v>0</v>
      </c>
      <c r="G164" s="89">
        <f>('Cash out'!G21*'Data projection'!G161)+('Data projection'!G159*'Cash out'!G22)</f>
        <v>0</v>
      </c>
      <c r="H164" s="89">
        <f>('Cash out'!H21*'Data projection'!H161)+('Data projection'!H159*'Cash out'!H22)</f>
        <v>0</v>
      </c>
    </row>
    <row r="165" spans="2:9" outlineLevel="1"/>
    <row r="166" spans="2:9" outlineLevel="1">
      <c r="B166" s="97" t="s">
        <v>373</v>
      </c>
      <c r="C166" s="39" t="str">
        <f>C164</f>
        <v>xxxx</v>
      </c>
      <c r="D166" s="100">
        <f>IF(Intro!M24=0,0,D167+D168)</f>
        <v>0</v>
      </c>
      <c r="E166" s="100">
        <f>IF(Intro!N24=0,0,E167+E168)</f>
        <v>0</v>
      </c>
      <c r="F166" s="100">
        <f>IF(Intro!O24=0,0,F167+F168)</f>
        <v>0</v>
      </c>
      <c r="G166" s="100">
        <f>IF(Intro!P24=0,0,G167+G168)</f>
        <v>0</v>
      </c>
      <c r="H166" s="100">
        <f>IF(Intro!Q24=0,0,H167+H168)</f>
        <v>0</v>
      </c>
    </row>
    <row r="167" spans="2:9" outlineLevel="1">
      <c r="B167" s="90" t="s">
        <v>381</v>
      </c>
      <c r="C167" s="39" t="str">
        <f>C166</f>
        <v>xxxx</v>
      </c>
      <c r="D167" s="89">
        <f>('Cash out'!D27*'Data projection'!D161)+('Data projection'!D159*'Cash out'!D28)</f>
        <v>0</v>
      </c>
      <c r="E167" s="89">
        <f>('Cash out'!E27*'Data projection'!E161)+('Data projection'!E159*'Cash out'!E28)</f>
        <v>0</v>
      </c>
      <c r="F167" s="89">
        <f>('Cash out'!F27*'Data projection'!F161)+('Data projection'!F159*'Cash out'!F28)</f>
        <v>0</v>
      </c>
      <c r="G167" s="89">
        <f>('Cash out'!G27*'Data projection'!G161)+('Data projection'!G159*'Cash out'!G28)</f>
        <v>0</v>
      </c>
      <c r="H167" s="89">
        <f>('Cash out'!H27*'Data projection'!H161)+('Data projection'!H159*'Cash out'!H28)</f>
        <v>0</v>
      </c>
    </row>
    <row r="168" spans="2:9" outlineLevel="1">
      <c r="B168" s="90" t="s">
        <v>377</v>
      </c>
      <c r="C168" s="39" t="str">
        <f>C167</f>
        <v>xxxx</v>
      </c>
      <c r="D168" s="89">
        <f>D169+D170+D171</f>
        <v>0</v>
      </c>
      <c r="E168" s="89">
        <f t="shared" ref="E168:H168" si="80">E169+E170+E171</f>
        <v>0</v>
      </c>
      <c r="F168" s="89">
        <f t="shared" si="80"/>
        <v>0</v>
      </c>
      <c r="G168" s="89">
        <f t="shared" si="80"/>
        <v>0</v>
      </c>
      <c r="H168" s="89">
        <f t="shared" si="80"/>
        <v>0</v>
      </c>
    </row>
    <row r="169" spans="2:9" outlineLevel="1">
      <c r="B169" s="98" t="s">
        <v>378</v>
      </c>
      <c r="C169" s="39" t="str">
        <f t="shared" ref="C169:C171" si="81">C168</f>
        <v>xxxx</v>
      </c>
      <c r="D169" s="99">
        <f>'Cash out'!D31*'Data projection'!D161</f>
        <v>0</v>
      </c>
      <c r="E169" s="99">
        <f>'Cash out'!E31*'Data projection'!E161</f>
        <v>0</v>
      </c>
      <c r="F169" s="99">
        <f>'Cash out'!F31*'Data projection'!F161</f>
        <v>0</v>
      </c>
      <c r="G169" s="99">
        <f>'Cash out'!G31*'Data projection'!G161</f>
        <v>0</v>
      </c>
      <c r="H169" s="99">
        <f>'Cash out'!H31*'Data projection'!H161</f>
        <v>0</v>
      </c>
    </row>
    <row r="170" spans="2:9" outlineLevel="1">
      <c r="B170" s="98" t="s">
        <v>379</v>
      </c>
      <c r="C170" s="39" t="str">
        <f t="shared" si="81"/>
        <v>xxxx</v>
      </c>
      <c r="D170" s="99">
        <f>D159*'Cash out'!D36*'Cash out'!D37</f>
        <v>0</v>
      </c>
      <c r="E170" s="99">
        <f>E159*'Cash out'!E36*'Cash out'!E37</f>
        <v>0</v>
      </c>
      <c r="F170" s="99">
        <f>F159*'Cash out'!F36*'Cash out'!F37</f>
        <v>0</v>
      </c>
      <c r="G170" s="99">
        <f>G159*'Cash out'!G36*'Cash out'!G37</f>
        <v>0</v>
      </c>
      <c r="H170" s="99">
        <f>H159*'Cash out'!H36*'Cash out'!H37</f>
        <v>0</v>
      </c>
    </row>
    <row r="171" spans="2:9" outlineLevel="1">
      <c r="B171" s="98" t="s">
        <v>380</v>
      </c>
      <c r="C171" s="39" t="str">
        <f t="shared" si="81"/>
        <v>xxxx</v>
      </c>
      <c r="D171" s="99">
        <f>D159*'Cash out'!D33*'Cash out'!D38</f>
        <v>0</v>
      </c>
      <c r="E171" s="99">
        <f>E159*'Cash out'!E33*'Cash out'!E38</f>
        <v>0</v>
      </c>
      <c r="F171" s="99">
        <f>F159*'Cash out'!F33*'Cash out'!F38</f>
        <v>0</v>
      </c>
      <c r="G171" s="99">
        <f>G159*'Cash out'!G33*'Cash out'!G38</f>
        <v>0</v>
      </c>
      <c r="H171" s="99">
        <f>H159*'Cash out'!H33*'Cash out'!H38</f>
        <v>0</v>
      </c>
    </row>
    <row r="173" spans="2:9" s="93" customFormat="1" ht="12.75">
      <c r="B173" s="202" t="s">
        <v>216</v>
      </c>
      <c r="C173" s="202"/>
      <c r="D173" s="202"/>
      <c r="E173" s="202"/>
      <c r="F173" s="202"/>
      <c r="G173" s="202"/>
      <c r="H173" s="202"/>
      <c r="I173" s="92"/>
    </row>
    <row r="175" spans="2:9" outlineLevel="1">
      <c r="B175" s="94" t="s">
        <v>258</v>
      </c>
      <c r="C175" s="39" t="s">
        <v>31</v>
      </c>
      <c r="D175" s="89">
        <f>'ATM Cash out'!D7</f>
        <v>0</v>
      </c>
      <c r="E175" s="89">
        <f>D175*(1+'ATM Cash out'!E12)</f>
        <v>0</v>
      </c>
      <c r="F175" s="89">
        <f>E175*(1+'ATM Cash out'!F12)</f>
        <v>0</v>
      </c>
      <c r="G175" s="89">
        <f>F175*(1+'ATM Cash out'!G12)</f>
        <v>0</v>
      </c>
      <c r="H175" s="89">
        <f>G175*(1+'ATM Cash out'!H12)</f>
        <v>0</v>
      </c>
    </row>
    <row r="176" spans="2:9" outlineLevel="1">
      <c r="B176" s="94" t="s">
        <v>259</v>
      </c>
      <c r="C176" s="39" t="str">
        <f>C175</f>
        <v>Nbr</v>
      </c>
      <c r="D176" s="89">
        <f>'ATM Cash out'!D8</f>
        <v>0</v>
      </c>
      <c r="E176" s="89">
        <f>D176*(1+'ATM Cash out'!E13)</f>
        <v>0</v>
      </c>
      <c r="F176" s="89">
        <f>E176*(1+'ATM Cash out'!F13)</f>
        <v>0</v>
      </c>
      <c r="G176" s="89">
        <f>F176*(1+'ATM Cash out'!G13)</f>
        <v>0</v>
      </c>
      <c r="H176" s="89">
        <f>G176*(1+'ATM Cash out'!H13)</f>
        <v>0</v>
      </c>
    </row>
    <row r="177" spans="2:9" outlineLevel="1">
      <c r="B177" s="98" t="s">
        <v>260</v>
      </c>
      <c r="C177" s="39" t="str">
        <f>C176</f>
        <v>Nbr</v>
      </c>
      <c r="D177" s="99">
        <f>'ATM Cash out'!D9</f>
        <v>0</v>
      </c>
      <c r="E177" s="99">
        <f>D177*(1+'ATM Cash out'!E14)</f>
        <v>0</v>
      </c>
      <c r="F177" s="99">
        <f>E177*(1+'ATM Cash out'!F14)</f>
        <v>0</v>
      </c>
      <c r="G177" s="99">
        <f>F177*(1+'ATM Cash out'!G14)</f>
        <v>0</v>
      </c>
      <c r="H177" s="99">
        <f>G177*(1+'ATM Cash out'!H14)</f>
        <v>0</v>
      </c>
    </row>
    <row r="178" spans="2:9" outlineLevel="1">
      <c r="B178" s="98" t="s">
        <v>346</v>
      </c>
      <c r="C178" s="39" t="str">
        <f>C177</f>
        <v>Nbr</v>
      </c>
      <c r="D178" s="99">
        <f>IF(D176-D177&lt;0,0,D176-D177)</f>
        <v>0</v>
      </c>
      <c r="E178" s="99">
        <f t="shared" ref="E178:G178" si="82">IF(E176-E177&lt;0,0,E176-E177)</f>
        <v>0</v>
      </c>
      <c r="F178" s="99">
        <f t="shared" si="82"/>
        <v>0</v>
      </c>
      <c r="G178" s="99">
        <f t="shared" si="82"/>
        <v>0</v>
      </c>
      <c r="H178" s="99">
        <f>IF(H176-H177&lt;0,0,H176-H177)</f>
        <v>0</v>
      </c>
    </row>
    <row r="179" spans="2:9" outlineLevel="1">
      <c r="B179" s="94" t="s">
        <v>261</v>
      </c>
      <c r="C179" s="39" t="str">
        <f>C168</f>
        <v>xxxx</v>
      </c>
      <c r="D179" s="89">
        <f>'ATM Cash out'!D10</f>
        <v>0</v>
      </c>
      <c r="E179" s="89">
        <f>D179*(1+'ATM Cash out'!E15)</f>
        <v>0</v>
      </c>
      <c r="F179" s="89">
        <f>E179*(1+'ATM Cash out'!F15)</f>
        <v>0</v>
      </c>
      <c r="G179" s="89">
        <f>F179*(1+'ATM Cash out'!G15)</f>
        <v>0</v>
      </c>
      <c r="H179" s="89">
        <f>G179*(1+'ATM Cash out'!H15)</f>
        <v>0</v>
      </c>
    </row>
    <row r="180" spans="2:9" outlineLevel="1">
      <c r="B180" s="98" t="s">
        <v>262</v>
      </c>
      <c r="C180" s="39" t="str">
        <f>C179</f>
        <v>xxxx</v>
      </c>
      <c r="D180" s="99">
        <f>'ATM Cash out'!D11</f>
        <v>0</v>
      </c>
      <c r="E180" s="99">
        <f>D180*(1+'ATM Cash out'!E16)</f>
        <v>0</v>
      </c>
      <c r="F180" s="99">
        <f>E180*(1+'ATM Cash out'!F16)</f>
        <v>0</v>
      </c>
      <c r="G180" s="99">
        <f>F180*(1+'ATM Cash out'!G16)</f>
        <v>0</v>
      </c>
      <c r="H180" s="99">
        <f>G180*(1+'ATM Cash out'!H16)</f>
        <v>0</v>
      </c>
    </row>
    <row r="181" spans="2:9" outlineLevel="1">
      <c r="B181" s="98" t="s">
        <v>348</v>
      </c>
      <c r="C181" s="39" t="str">
        <f>C180</f>
        <v>xxxx</v>
      </c>
      <c r="D181" s="99">
        <f>IF(D179-D180&lt;0,0,D179-D180)</f>
        <v>0</v>
      </c>
      <c r="E181" s="99">
        <f t="shared" ref="E181:G181" si="83">IF(E179-E180&lt;0,0,E179-E180)</f>
        <v>0</v>
      </c>
      <c r="F181" s="99">
        <f t="shared" si="83"/>
        <v>0</v>
      </c>
      <c r="G181" s="99">
        <f t="shared" si="83"/>
        <v>0</v>
      </c>
      <c r="H181" s="99">
        <f>IF(H179-H180&lt;0,0,H179-H180)</f>
        <v>0</v>
      </c>
    </row>
    <row r="182" spans="2:9" outlineLevel="1">
      <c r="B182" s="94" t="s">
        <v>321</v>
      </c>
      <c r="C182" s="39" t="s">
        <v>14</v>
      </c>
      <c r="D182" s="113" t="e">
        <f>D178/D176</f>
        <v>#DIV/0!</v>
      </c>
      <c r="E182" s="113" t="e">
        <f t="shared" ref="E182:H182" si="84">E178/E176</f>
        <v>#DIV/0!</v>
      </c>
      <c r="F182" s="113" t="e">
        <f t="shared" si="84"/>
        <v>#DIV/0!</v>
      </c>
      <c r="G182" s="113" t="e">
        <f t="shared" si="84"/>
        <v>#DIV/0!</v>
      </c>
      <c r="H182" s="113" t="e">
        <f t="shared" si="84"/>
        <v>#DIV/0!</v>
      </c>
    </row>
    <row r="183" spans="2:9" outlineLevel="1"/>
    <row r="184" spans="2:9" s="95" customFormat="1" outlineLevel="1">
      <c r="B184" s="97" t="s">
        <v>364</v>
      </c>
      <c r="C184" s="39" t="str">
        <f>C175</f>
        <v>Nbr</v>
      </c>
      <c r="D184" s="100">
        <f>IF(Intro!M25=0,0,D178)</f>
        <v>0</v>
      </c>
      <c r="E184" s="100">
        <f>IF(Intro!N25=0,0,E178)</f>
        <v>0</v>
      </c>
      <c r="F184" s="100">
        <f>IF(Intro!O25=0,0,F178)</f>
        <v>0</v>
      </c>
      <c r="G184" s="100">
        <f>IF(Intro!P25=0,0,G178)</f>
        <v>0</v>
      </c>
      <c r="H184" s="100">
        <f>IF(Intro!Q25=0,0,H178)</f>
        <v>0</v>
      </c>
      <c r="I184" s="96"/>
    </row>
    <row r="185" spans="2:9" outlineLevel="1"/>
    <row r="186" spans="2:9" outlineLevel="1">
      <c r="B186" s="97" t="s">
        <v>367</v>
      </c>
      <c r="C186" s="39" t="str">
        <f>C179</f>
        <v>xxxx</v>
      </c>
      <c r="D186" s="100">
        <f>IF(Intro!M25=0,0,D181)</f>
        <v>0</v>
      </c>
      <c r="E186" s="100">
        <f>IF(Intro!N25=0,0,E181)</f>
        <v>0</v>
      </c>
      <c r="F186" s="100">
        <f>IF(Intro!O25=0,0,F181)</f>
        <v>0</v>
      </c>
      <c r="G186" s="100">
        <f>IF(Intro!P25=0,0,G181)</f>
        <v>0</v>
      </c>
      <c r="H186" s="100">
        <f>IF(Intro!Q25=0,0,H181)</f>
        <v>0</v>
      </c>
    </row>
    <row r="187" spans="2:9" outlineLevel="1"/>
    <row r="188" spans="2:9" outlineLevel="1">
      <c r="B188" s="97" t="s">
        <v>370</v>
      </c>
      <c r="C188" s="39" t="str">
        <f>C186</f>
        <v>xxxx</v>
      </c>
      <c r="D188" s="100">
        <f>IF(Intro!M25=0,0,D189)</f>
        <v>0</v>
      </c>
      <c r="E188" s="100">
        <f>IF(Intro!N25=0,0,E189)</f>
        <v>0</v>
      </c>
      <c r="F188" s="100">
        <f>IF(Intro!O25=0,0,F189)</f>
        <v>0</v>
      </c>
      <c r="G188" s="100">
        <f>IF(Intro!P25=0,0,G189)</f>
        <v>0</v>
      </c>
      <c r="H188" s="100">
        <f>IF(Intro!Q25=0,0,H189)</f>
        <v>0</v>
      </c>
    </row>
    <row r="189" spans="2:9" outlineLevel="1">
      <c r="B189" s="90" t="s">
        <v>272</v>
      </c>
      <c r="C189" s="39" t="str">
        <f>C188</f>
        <v>xxxx</v>
      </c>
      <c r="D189" s="89">
        <f>('ATM Cash out'!D21*'Data projection'!D186)+('Data projection'!D184*'ATM Cash out'!D22)</f>
        <v>0</v>
      </c>
      <c r="E189" s="89">
        <f>('ATM Cash out'!E21*'Data projection'!E186)+('Data projection'!E184*'ATM Cash out'!E22)</f>
        <v>0</v>
      </c>
      <c r="F189" s="89">
        <f>('ATM Cash out'!F21*'Data projection'!F186)+('Data projection'!F184*'ATM Cash out'!F22)</f>
        <v>0</v>
      </c>
      <c r="G189" s="89">
        <f>('ATM Cash out'!G21*'Data projection'!G186)+('Data projection'!G184*'ATM Cash out'!G22)</f>
        <v>0</v>
      </c>
      <c r="H189" s="89">
        <f>('ATM Cash out'!H21*'Data projection'!H186)+('Data projection'!H184*'ATM Cash out'!H22)</f>
        <v>0</v>
      </c>
    </row>
    <row r="190" spans="2:9" outlineLevel="1"/>
    <row r="191" spans="2:9" outlineLevel="1">
      <c r="B191" s="97" t="s">
        <v>373</v>
      </c>
      <c r="C191" s="39" t="str">
        <f>C189</f>
        <v>xxxx</v>
      </c>
      <c r="D191" s="100">
        <f>IF(Intro!M25=0,0,D192+D193)</f>
        <v>0</v>
      </c>
      <c r="E191" s="100">
        <f>IF(Intro!N25=0,0,E192+E193)</f>
        <v>0</v>
      </c>
      <c r="F191" s="100">
        <f>IF(Intro!O25=0,0,F192+F193)</f>
        <v>0</v>
      </c>
      <c r="G191" s="100">
        <f>IF(Intro!P25=0,0,G192+G193)</f>
        <v>0</v>
      </c>
      <c r="H191" s="100">
        <f>IF(Intro!Q25=0,0,H192+H193)</f>
        <v>0</v>
      </c>
    </row>
    <row r="192" spans="2:9" outlineLevel="1">
      <c r="B192" s="90" t="s">
        <v>381</v>
      </c>
      <c r="C192" s="39" t="str">
        <f>C191</f>
        <v>xxxx</v>
      </c>
      <c r="D192" s="89">
        <f>(D186*'ATM Cash out'!D27)+('ATM Cash out'!D28*'Data projection'!D184)</f>
        <v>0</v>
      </c>
      <c r="E192" s="89">
        <f>(E186*'ATM Cash out'!E27)+('ATM Cash out'!E28*'Data projection'!E184)</f>
        <v>0</v>
      </c>
      <c r="F192" s="89">
        <f>(F186*'ATM Cash out'!F27)+('ATM Cash out'!F28*'Data projection'!F184)</f>
        <v>0</v>
      </c>
      <c r="G192" s="89">
        <f>(G186*'ATM Cash out'!G27)+('ATM Cash out'!G28*'Data projection'!G184)</f>
        <v>0</v>
      </c>
      <c r="H192" s="89">
        <f>(H186*'ATM Cash out'!H27)+('ATM Cash out'!H28*'Data projection'!H184)</f>
        <v>0</v>
      </c>
    </row>
    <row r="193" spans="2:9" outlineLevel="1">
      <c r="B193" s="90" t="s">
        <v>377</v>
      </c>
      <c r="C193" s="39" t="str">
        <f>C192</f>
        <v>xxxx</v>
      </c>
      <c r="D193" s="89">
        <f>D194+D195+D196</f>
        <v>0</v>
      </c>
      <c r="E193" s="89">
        <f t="shared" ref="E193:H193" si="85">E194+E195+E196</f>
        <v>0</v>
      </c>
      <c r="F193" s="89">
        <f t="shared" si="85"/>
        <v>0</v>
      </c>
      <c r="G193" s="89">
        <f t="shared" si="85"/>
        <v>0</v>
      </c>
      <c r="H193" s="89">
        <f t="shared" si="85"/>
        <v>0</v>
      </c>
    </row>
    <row r="194" spans="2:9" outlineLevel="1">
      <c r="B194" s="98" t="s">
        <v>378</v>
      </c>
      <c r="C194" s="39" t="str">
        <f t="shared" ref="C194:C196" si="86">C193</f>
        <v>xxxx</v>
      </c>
      <c r="D194" s="99">
        <f>D186*'ATM Cash out'!D31</f>
        <v>0</v>
      </c>
      <c r="E194" s="99">
        <f>E186*'ATM Cash out'!E31</f>
        <v>0</v>
      </c>
      <c r="F194" s="99">
        <f>F186*'ATM Cash out'!F31</f>
        <v>0</v>
      </c>
      <c r="G194" s="99">
        <f>G186*'ATM Cash out'!G31</f>
        <v>0</v>
      </c>
      <c r="H194" s="99">
        <f>H186*'ATM Cash out'!H31</f>
        <v>0</v>
      </c>
    </row>
    <row r="195" spans="2:9" outlineLevel="1">
      <c r="B195" s="98" t="s">
        <v>379</v>
      </c>
      <c r="C195" s="39" t="str">
        <f t="shared" si="86"/>
        <v>xxxx</v>
      </c>
      <c r="D195" s="99">
        <f>D184*'ATM Cash out'!D36*'ATM Cash out'!D37</f>
        <v>0</v>
      </c>
      <c r="E195" s="99">
        <f>E184*'ATM Cash out'!E36*'ATM Cash out'!E37</f>
        <v>0</v>
      </c>
      <c r="F195" s="99">
        <f>F184*'ATM Cash out'!F36*'ATM Cash out'!F37</f>
        <v>0</v>
      </c>
      <c r="G195" s="99">
        <f>G184*'ATM Cash out'!G36*'ATM Cash out'!G37</f>
        <v>0</v>
      </c>
      <c r="H195" s="99">
        <f>H184*'ATM Cash out'!H36*'ATM Cash out'!H37</f>
        <v>0</v>
      </c>
    </row>
    <row r="196" spans="2:9" outlineLevel="1">
      <c r="B196" s="98" t="s">
        <v>380</v>
      </c>
      <c r="C196" s="39" t="str">
        <f t="shared" si="86"/>
        <v>xxxx</v>
      </c>
      <c r="D196" s="99">
        <f>D184*'ATM Cash out'!D33*'ATM Cash out'!D38</f>
        <v>0</v>
      </c>
      <c r="E196" s="99">
        <f>E184*'ATM Cash out'!E33*'ATM Cash out'!E38</f>
        <v>0</v>
      </c>
      <c r="F196" s="99">
        <f>F184*'ATM Cash out'!F33*'ATM Cash out'!F38</f>
        <v>0</v>
      </c>
      <c r="G196" s="99">
        <f>G184*'ATM Cash out'!G33*'ATM Cash out'!G38</f>
        <v>0</v>
      </c>
      <c r="H196" s="99">
        <f>H184*'ATM Cash out'!H33*'ATM Cash out'!H38</f>
        <v>0</v>
      </c>
    </row>
    <row r="198" spans="2:9" s="93" customFormat="1" ht="12.75">
      <c r="B198" s="202" t="s">
        <v>199</v>
      </c>
      <c r="C198" s="202"/>
      <c r="D198" s="202"/>
      <c r="E198" s="202"/>
      <c r="F198" s="202"/>
      <c r="G198" s="202"/>
      <c r="H198" s="202"/>
      <c r="I198" s="92"/>
    </row>
    <row r="200" spans="2:9" outlineLevel="1">
      <c r="B200" s="94" t="s">
        <v>258</v>
      </c>
      <c r="C200" s="39" t="s">
        <v>31</v>
      </c>
      <c r="D200" s="89">
        <f>W2B!D7</f>
        <v>0</v>
      </c>
      <c r="E200" s="89">
        <f>D200*(1+W2B!E12)</f>
        <v>0</v>
      </c>
      <c r="F200" s="89">
        <f>E200*(1+W2B!F12)</f>
        <v>0</v>
      </c>
      <c r="G200" s="89">
        <f>F200*(1+W2B!G12)</f>
        <v>0</v>
      </c>
      <c r="H200" s="89">
        <f>G200*(1+W2B!H12)</f>
        <v>0</v>
      </c>
    </row>
    <row r="201" spans="2:9" outlineLevel="1">
      <c r="B201" s="94" t="s">
        <v>259</v>
      </c>
      <c r="C201" s="39" t="str">
        <f>C200</f>
        <v>Nbr</v>
      </c>
      <c r="D201" s="89">
        <f>W2B!D8</f>
        <v>0</v>
      </c>
      <c r="E201" s="89">
        <f>D201*(1+W2B!E13)</f>
        <v>0</v>
      </c>
      <c r="F201" s="89">
        <f>E201*(1+W2B!F13)</f>
        <v>0</v>
      </c>
      <c r="G201" s="89">
        <f>F201*(1+W2B!G13)</f>
        <v>0</v>
      </c>
      <c r="H201" s="89">
        <f>G201*(1+W2B!H13)</f>
        <v>0</v>
      </c>
    </row>
    <row r="202" spans="2:9" outlineLevel="1">
      <c r="B202" s="98" t="s">
        <v>260</v>
      </c>
      <c r="C202" s="39" t="str">
        <f>C201</f>
        <v>Nbr</v>
      </c>
      <c r="D202" s="99">
        <f>W2B!D9</f>
        <v>0</v>
      </c>
      <c r="E202" s="99">
        <f>D202*(1+W2B!E14)</f>
        <v>0</v>
      </c>
      <c r="F202" s="99">
        <f>E202*(1+W2B!F14)</f>
        <v>0</v>
      </c>
      <c r="G202" s="99">
        <f>F202*(1+W2B!G14)</f>
        <v>0</v>
      </c>
      <c r="H202" s="99">
        <f>G202*(1+W2B!H14)</f>
        <v>0</v>
      </c>
    </row>
    <row r="203" spans="2:9" outlineLevel="1">
      <c r="B203" s="98" t="s">
        <v>346</v>
      </c>
      <c r="C203" s="39" t="str">
        <f>C202</f>
        <v>Nbr</v>
      </c>
      <c r="D203" s="99">
        <f>IF(D201-D202&lt;0,0,D201-D202)</f>
        <v>0</v>
      </c>
      <c r="E203" s="99">
        <f t="shared" ref="E203:G203" si="87">IF(E201-E202&lt;0,0,E201-E202)</f>
        <v>0</v>
      </c>
      <c r="F203" s="99">
        <f t="shared" si="87"/>
        <v>0</v>
      </c>
      <c r="G203" s="99">
        <f t="shared" si="87"/>
        <v>0</v>
      </c>
      <c r="H203" s="99">
        <f>IF(H201-H202&lt;0,0,H201-H202)</f>
        <v>0</v>
      </c>
    </row>
    <row r="204" spans="2:9" outlineLevel="1">
      <c r="B204" s="94" t="s">
        <v>261</v>
      </c>
      <c r="C204" s="39" t="str">
        <f>C193</f>
        <v>xxxx</v>
      </c>
      <c r="D204" s="89">
        <f>W2B!D10</f>
        <v>0</v>
      </c>
      <c r="E204" s="89">
        <f>D204*(1+W2B!E15)</f>
        <v>0</v>
      </c>
      <c r="F204" s="89">
        <f>E204*(1+W2B!F15)</f>
        <v>0</v>
      </c>
      <c r="G204" s="89">
        <f>F204*(1+W2B!G15)</f>
        <v>0</v>
      </c>
      <c r="H204" s="89">
        <f>G204*(1+W2B!H15)</f>
        <v>0</v>
      </c>
    </row>
    <row r="205" spans="2:9" outlineLevel="1">
      <c r="B205" s="98" t="s">
        <v>262</v>
      </c>
      <c r="C205" s="39" t="str">
        <f>C204</f>
        <v>xxxx</v>
      </c>
      <c r="D205" s="99">
        <f>W2B!D11</f>
        <v>0</v>
      </c>
      <c r="E205" s="99">
        <f>D205*(1+W2B!E16)</f>
        <v>0</v>
      </c>
      <c r="F205" s="99">
        <f>E205*(1+W2B!F16)</f>
        <v>0</v>
      </c>
      <c r="G205" s="99">
        <f>F205*(1+W2B!G16)</f>
        <v>0</v>
      </c>
      <c r="H205" s="99">
        <f>G205*(1+W2B!H16)</f>
        <v>0</v>
      </c>
    </row>
    <row r="206" spans="2:9" outlineLevel="1">
      <c r="B206" s="98" t="s">
        <v>348</v>
      </c>
      <c r="C206" s="39" t="str">
        <f>C205</f>
        <v>xxxx</v>
      </c>
      <c r="D206" s="99">
        <f>IF(D204-D205&lt;0,0,D204-D205)</f>
        <v>0</v>
      </c>
      <c r="E206" s="99">
        <f t="shared" ref="E206:H206" si="88">IF(E204-E205&lt;0,0,E204-E205)</f>
        <v>0</v>
      </c>
      <c r="F206" s="99">
        <f t="shared" si="88"/>
        <v>0</v>
      </c>
      <c r="G206" s="99">
        <f t="shared" si="88"/>
        <v>0</v>
      </c>
      <c r="H206" s="99">
        <f t="shared" si="88"/>
        <v>0</v>
      </c>
    </row>
    <row r="207" spans="2:9" outlineLevel="1">
      <c r="B207" s="94" t="s">
        <v>321</v>
      </c>
      <c r="C207" s="39" t="s">
        <v>14</v>
      </c>
      <c r="D207" s="113" t="e">
        <f>D203/D201</f>
        <v>#DIV/0!</v>
      </c>
      <c r="E207" s="113" t="e">
        <f t="shared" ref="E207:H207" si="89">E203/E201</f>
        <v>#DIV/0!</v>
      </c>
      <c r="F207" s="113" t="e">
        <f t="shared" si="89"/>
        <v>#DIV/0!</v>
      </c>
      <c r="G207" s="113" t="e">
        <f t="shared" si="89"/>
        <v>#DIV/0!</v>
      </c>
      <c r="H207" s="113" t="e">
        <f t="shared" si="89"/>
        <v>#DIV/0!</v>
      </c>
    </row>
    <row r="208" spans="2:9" outlineLevel="1"/>
    <row r="209" spans="2:9" s="95" customFormat="1" outlineLevel="1">
      <c r="B209" s="97" t="s">
        <v>364</v>
      </c>
      <c r="C209" s="39" t="str">
        <f>C200</f>
        <v>Nbr</v>
      </c>
      <c r="D209" s="100">
        <f>IF(Intro!M26=0,0,D203)</f>
        <v>0</v>
      </c>
      <c r="E209" s="100">
        <f>IF(Intro!N26=0,0,E203)</f>
        <v>0</v>
      </c>
      <c r="F209" s="100">
        <f>IF(Intro!O26=0,0,F203)</f>
        <v>0</v>
      </c>
      <c r="G209" s="100">
        <f>IF(Intro!P26=0,0,G203)</f>
        <v>0</v>
      </c>
      <c r="H209" s="100">
        <f>IF(Intro!Q26=0,0,H203)</f>
        <v>0</v>
      </c>
      <c r="I209" s="96"/>
    </row>
    <row r="210" spans="2:9" outlineLevel="1"/>
    <row r="211" spans="2:9" outlineLevel="1">
      <c r="B211" s="97" t="s">
        <v>367</v>
      </c>
      <c r="C211" s="39" t="str">
        <f>C204</f>
        <v>xxxx</v>
      </c>
      <c r="D211" s="100">
        <f>IF(Intro!M26=0,0,D206)</f>
        <v>0</v>
      </c>
      <c r="E211" s="100">
        <f>IF(Intro!N26=0,0,E206)</f>
        <v>0</v>
      </c>
      <c r="F211" s="100">
        <f>IF(Intro!O26=0,0,F206)</f>
        <v>0</v>
      </c>
      <c r="G211" s="100">
        <f>IF(Intro!P26=0,0,G206)</f>
        <v>0</v>
      </c>
      <c r="H211" s="100">
        <f>IF(Intro!Q26=0,0,H206)</f>
        <v>0</v>
      </c>
    </row>
    <row r="212" spans="2:9" outlineLevel="1"/>
    <row r="213" spans="2:9" outlineLevel="1">
      <c r="B213" s="97" t="s">
        <v>370</v>
      </c>
      <c r="C213" s="39" t="str">
        <f>C211</f>
        <v>xxxx</v>
      </c>
      <c r="D213" s="100">
        <f>IF(Intro!M26=0,0,D214)</f>
        <v>0</v>
      </c>
      <c r="E213" s="100">
        <f>IF(Intro!N26=0,0,E214)</f>
        <v>0</v>
      </c>
      <c r="F213" s="100">
        <f>IF(Intro!O26=0,0,F214)</f>
        <v>0</v>
      </c>
      <c r="G213" s="100">
        <f>IF(Intro!P26=0,0,G214)</f>
        <v>0</v>
      </c>
      <c r="H213" s="100">
        <f>IF(Intro!Q26=0,0,H214)</f>
        <v>0</v>
      </c>
    </row>
    <row r="214" spans="2:9" outlineLevel="1">
      <c r="B214" s="90" t="s">
        <v>272</v>
      </c>
      <c r="C214" s="39" t="str">
        <f>C213</f>
        <v>xxxx</v>
      </c>
      <c r="D214" s="89">
        <f>(W2B!D21*'Data projection'!D211)+('Data projection'!D209*W2B!D22)</f>
        <v>0</v>
      </c>
      <c r="E214" s="89">
        <f>(W2B!E21*'Data projection'!E211)+('Data projection'!E209*W2B!E22)</f>
        <v>0</v>
      </c>
      <c r="F214" s="89">
        <f>(W2B!F21*'Data projection'!F211)+('Data projection'!F209*W2B!F22)</f>
        <v>0</v>
      </c>
      <c r="G214" s="89">
        <f>(W2B!G21*'Data projection'!G211)+('Data projection'!G209*W2B!G22)</f>
        <v>0</v>
      </c>
      <c r="H214" s="89">
        <f>(W2B!H21*'Data projection'!H211)+('Data projection'!H209*W2B!H22)</f>
        <v>0</v>
      </c>
      <c r="I214" s="13"/>
    </row>
    <row r="215" spans="2:9" outlineLevel="1"/>
    <row r="216" spans="2:9" outlineLevel="1">
      <c r="B216" s="97" t="s">
        <v>373</v>
      </c>
      <c r="C216" s="39" t="str">
        <f>C214</f>
        <v>xxxx</v>
      </c>
      <c r="D216" s="100">
        <f>IF(Intro!M26=0,0,D217+D218+D219)</f>
        <v>0</v>
      </c>
      <c r="E216" s="100">
        <f>IF(Intro!N26=0,0,E217+E218+E219)</f>
        <v>0</v>
      </c>
      <c r="F216" s="100">
        <f>IF(Intro!O26=0,0,F217+F218+F219)</f>
        <v>0</v>
      </c>
      <c r="G216" s="100">
        <f>IF(Intro!P26=0,0,G217+G218+G219)</f>
        <v>0</v>
      </c>
      <c r="H216" s="100">
        <f>IF(Intro!Q26=0,0,H217+H218+H219)</f>
        <v>0</v>
      </c>
    </row>
    <row r="217" spans="2:9" outlineLevel="1">
      <c r="B217" s="90" t="s">
        <v>281</v>
      </c>
      <c r="C217" s="39" t="str">
        <f>C216</f>
        <v>xxxx</v>
      </c>
      <c r="D217" s="89">
        <f>(D211*W2B!D27)+(W2B!D28*'Data projection'!D209)</f>
        <v>0</v>
      </c>
      <c r="E217" s="89">
        <f>(E211*W2B!E27)+(W2B!E28*'Data projection'!E209)</f>
        <v>0</v>
      </c>
      <c r="F217" s="89">
        <f>(F211*W2B!F27)+(W2B!F28*'Data projection'!F209)</f>
        <v>0</v>
      </c>
      <c r="G217" s="89">
        <f>(G211*W2B!G27)+(W2B!G28*'Data projection'!G209)</f>
        <v>0</v>
      </c>
      <c r="H217" s="89">
        <f>(H211*W2B!H27)+(W2B!H28*'Data projection'!H209)</f>
        <v>0</v>
      </c>
    </row>
    <row r="218" spans="2:9" outlineLevel="1">
      <c r="B218" s="90" t="s">
        <v>381</v>
      </c>
      <c r="C218" s="39" t="str">
        <f t="shared" ref="C218:C221" si="90">C217</f>
        <v>xxxx</v>
      </c>
      <c r="D218" s="89">
        <f>(D211*W2B!D30)+(W2B!D31*'Data projection'!D209)</f>
        <v>0</v>
      </c>
      <c r="E218" s="89">
        <f>(E211*W2B!E30)+(W2B!E31*'Data projection'!E209)</f>
        <v>0</v>
      </c>
      <c r="F218" s="89">
        <f>(F211*W2B!F30)+(W2B!F31*'Data projection'!F209)</f>
        <v>0</v>
      </c>
      <c r="G218" s="89">
        <f>(G211*W2B!G30)+(W2B!G31*'Data projection'!G209)</f>
        <v>0</v>
      </c>
      <c r="H218" s="89">
        <f>(H211*W2B!H30)+(W2B!H31*'Data projection'!H209)</f>
        <v>0</v>
      </c>
    </row>
    <row r="219" spans="2:9" outlineLevel="1">
      <c r="B219" s="90" t="s">
        <v>377</v>
      </c>
      <c r="C219" s="39" t="str">
        <f t="shared" si="90"/>
        <v>xxxx</v>
      </c>
      <c r="D219" s="89">
        <f>D220+D221</f>
        <v>0</v>
      </c>
      <c r="E219" s="89">
        <f t="shared" ref="E219:H219" si="91">E220+E221</f>
        <v>0</v>
      </c>
      <c r="F219" s="89">
        <f t="shared" si="91"/>
        <v>0</v>
      </c>
      <c r="G219" s="89">
        <f t="shared" si="91"/>
        <v>0</v>
      </c>
      <c r="H219" s="89">
        <f t="shared" si="91"/>
        <v>0</v>
      </c>
    </row>
    <row r="220" spans="2:9" outlineLevel="1">
      <c r="B220" s="98" t="s">
        <v>379</v>
      </c>
      <c r="C220" s="39" t="str">
        <f>C219</f>
        <v>xxxx</v>
      </c>
      <c r="D220" s="99">
        <f>D209*W2B!D37*W2B!D38</f>
        <v>0</v>
      </c>
      <c r="E220" s="99">
        <f>E209*W2B!E37*W2B!E38</f>
        <v>0</v>
      </c>
      <c r="F220" s="99">
        <f>F209*W2B!F37*W2B!F38</f>
        <v>0</v>
      </c>
      <c r="G220" s="99">
        <f>G209*W2B!G37*W2B!G38</f>
        <v>0</v>
      </c>
      <c r="H220" s="99">
        <f>H209*W2B!H37*W2B!H38</f>
        <v>0</v>
      </c>
    </row>
    <row r="221" spans="2:9" outlineLevel="1">
      <c r="B221" s="98" t="s">
        <v>380</v>
      </c>
      <c r="C221" s="39" t="str">
        <f t="shared" si="90"/>
        <v>xxxx</v>
      </c>
      <c r="D221" s="99">
        <f>D209*W2B!D34*W2B!D39</f>
        <v>0</v>
      </c>
      <c r="E221" s="99">
        <f>E209*W2B!E34*W2B!E39</f>
        <v>0</v>
      </c>
      <c r="F221" s="99">
        <f>F209*W2B!F34*W2B!F39</f>
        <v>0</v>
      </c>
      <c r="G221" s="99">
        <f>G209*W2B!G34*W2B!G39</f>
        <v>0</v>
      </c>
      <c r="H221" s="99">
        <f>H209*W2B!H34*W2B!H39</f>
        <v>0</v>
      </c>
    </row>
    <row r="223" spans="2:9" s="93" customFormat="1" ht="12.75">
      <c r="B223" s="202" t="s">
        <v>181</v>
      </c>
      <c r="C223" s="202"/>
      <c r="D223" s="202"/>
      <c r="E223" s="202"/>
      <c r="F223" s="202"/>
      <c r="G223" s="202"/>
      <c r="H223" s="202"/>
      <c r="I223" s="92"/>
    </row>
    <row r="225" spans="2:9" outlineLevel="1">
      <c r="B225" s="94" t="s">
        <v>258</v>
      </c>
      <c r="C225" s="39" t="s">
        <v>31</v>
      </c>
      <c r="D225" s="89">
        <f>B2W!D7</f>
        <v>0</v>
      </c>
      <c r="E225" s="89">
        <f>D225*(1+B2W!E12)</f>
        <v>0</v>
      </c>
      <c r="F225" s="89">
        <f>E225*(1+B2W!F12)</f>
        <v>0</v>
      </c>
      <c r="G225" s="89">
        <f>F225*(1+B2W!G12)</f>
        <v>0</v>
      </c>
      <c r="H225" s="89">
        <f>G225*(1+B2W!H12)</f>
        <v>0</v>
      </c>
    </row>
    <row r="226" spans="2:9" outlineLevel="1">
      <c r="B226" s="94" t="s">
        <v>259</v>
      </c>
      <c r="C226" s="39" t="str">
        <f>C225</f>
        <v>Nbr</v>
      </c>
      <c r="D226" s="89">
        <f>B2W!D8</f>
        <v>0</v>
      </c>
      <c r="E226" s="89">
        <f>D226*(1+B2W!E13)</f>
        <v>0</v>
      </c>
      <c r="F226" s="89">
        <f>E226*(1+B2W!F13)</f>
        <v>0</v>
      </c>
      <c r="G226" s="89">
        <f>F226*(1+B2W!G13)</f>
        <v>0</v>
      </c>
      <c r="H226" s="89">
        <f>G226*(1+B2W!H13)</f>
        <v>0</v>
      </c>
    </row>
    <row r="227" spans="2:9" outlineLevel="1">
      <c r="B227" s="98" t="s">
        <v>260</v>
      </c>
      <c r="C227" s="39" t="str">
        <f>C226</f>
        <v>Nbr</v>
      </c>
      <c r="D227" s="99">
        <f>B2W!D9</f>
        <v>0</v>
      </c>
      <c r="E227" s="99">
        <f>D227*(1+B2W!E14)</f>
        <v>0</v>
      </c>
      <c r="F227" s="99">
        <f>E227*(1+B2W!F14)</f>
        <v>0</v>
      </c>
      <c r="G227" s="99">
        <f>F227*(1+B2W!G14)</f>
        <v>0</v>
      </c>
      <c r="H227" s="99">
        <f>G227*(1+B2W!H14)</f>
        <v>0</v>
      </c>
    </row>
    <row r="228" spans="2:9" outlineLevel="1">
      <c r="B228" s="98" t="s">
        <v>346</v>
      </c>
      <c r="C228" s="39" t="str">
        <f>C227</f>
        <v>Nbr</v>
      </c>
      <c r="D228" s="99">
        <f>IF(D226-D227&lt;0,0,D226-D227)</f>
        <v>0</v>
      </c>
      <c r="E228" s="99">
        <f t="shared" ref="E228:H228" si="92">IF(E226-E227&lt;0,0,E226-E227)</f>
        <v>0</v>
      </c>
      <c r="F228" s="99">
        <f t="shared" si="92"/>
        <v>0</v>
      </c>
      <c r="G228" s="99">
        <f t="shared" si="92"/>
        <v>0</v>
      </c>
      <c r="H228" s="99">
        <f t="shared" si="92"/>
        <v>0</v>
      </c>
    </row>
    <row r="229" spans="2:9" outlineLevel="1">
      <c r="B229" s="94" t="s">
        <v>261</v>
      </c>
      <c r="C229" s="39" t="str">
        <f>C218</f>
        <v>xxxx</v>
      </c>
      <c r="D229" s="89">
        <f>B2W!D10</f>
        <v>0</v>
      </c>
      <c r="E229" s="89">
        <f>D229*(1+B2W!E15)</f>
        <v>0</v>
      </c>
      <c r="F229" s="89">
        <f>E229*(1+B2W!F15)</f>
        <v>0</v>
      </c>
      <c r="G229" s="89">
        <f>F229*(1+B2W!G15)</f>
        <v>0</v>
      </c>
      <c r="H229" s="89">
        <f>G229*(1+B2W!H15)</f>
        <v>0</v>
      </c>
    </row>
    <row r="230" spans="2:9" outlineLevel="1">
      <c r="B230" s="98" t="s">
        <v>262</v>
      </c>
      <c r="C230" s="39" t="str">
        <f>C229</f>
        <v>xxxx</v>
      </c>
      <c r="D230" s="99">
        <f>B2W!D11</f>
        <v>0</v>
      </c>
      <c r="E230" s="99">
        <f>D230*(1+B2W!E16)</f>
        <v>0</v>
      </c>
      <c r="F230" s="99">
        <f>E230*(1+B2W!F16)</f>
        <v>0</v>
      </c>
      <c r="G230" s="99">
        <f>F230*(1+B2W!G16)</f>
        <v>0</v>
      </c>
      <c r="H230" s="99">
        <f>G230*(1+B2W!H16)</f>
        <v>0</v>
      </c>
    </row>
    <row r="231" spans="2:9" outlineLevel="1">
      <c r="B231" s="98" t="s">
        <v>348</v>
      </c>
      <c r="C231" s="39" t="str">
        <f>C230</f>
        <v>xxxx</v>
      </c>
      <c r="D231" s="99">
        <f>IF(D229-D230&lt;0,0,D229-D230)</f>
        <v>0</v>
      </c>
      <c r="E231" s="99">
        <f t="shared" ref="E231:G231" si="93">IF(E229-E230&lt;0,0,E229-E230)</f>
        <v>0</v>
      </c>
      <c r="F231" s="99">
        <f t="shared" si="93"/>
        <v>0</v>
      </c>
      <c r="G231" s="99">
        <f t="shared" si="93"/>
        <v>0</v>
      </c>
      <c r="H231" s="99">
        <f>IF(H229-H230&lt;0,0,H229-H230)</f>
        <v>0</v>
      </c>
    </row>
    <row r="232" spans="2:9" outlineLevel="1">
      <c r="B232" s="111" t="s">
        <v>321</v>
      </c>
      <c r="C232" s="39" t="s">
        <v>14</v>
      </c>
      <c r="D232" s="114" t="e">
        <f>D228/D226</f>
        <v>#DIV/0!</v>
      </c>
      <c r="E232" s="114" t="e">
        <f t="shared" ref="E232:G232" si="94">E228/E226</f>
        <v>#DIV/0!</v>
      </c>
      <c r="F232" s="114" t="e">
        <f t="shared" si="94"/>
        <v>#DIV/0!</v>
      </c>
      <c r="G232" s="114" t="e">
        <f t="shared" si="94"/>
        <v>#DIV/0!</v>
      </c>
      <c r="H232" s="114" t="e">
        <f>H228/H226</f>
        <v>#DIV/0!</v>
      </c>
    </row>
    <row r="233" spans="2:9" outlineLevel="1"/>
    <row r="234" spans="2:9" s="95" customFormat="1" outlineLevel="1">
      <c r="B234" s="97" t="s">
        <v>364</v>
      </c>
      <c r="C234" s="39" t="str">
        <f>C225</f>
        <v>Nbr</v>
      </c>
      <c r="D234" s="100">
        <f>IF(Intro!M27=0,0,D228)</f>
        <v>0</v>
      </c>
      <c r="E234" s="100">
        <f>IF(Intro!N27=0,0,E228)</f>
        <v>0</v>
      </c>
      <c r="F234" s="100">
        <f>IF(Intro!O27=0,0,F228)</f>
        <v>0</v>
      </c>
      <c r="G234" s="100">
        <f>IF(Intro!P27=0,0,G228)</f>
        <v>0</v>
      </c>
      <c r="H234" s="100">
        <f>IF(Intro!Q27=0,0,H228)</f>
        <v>0</v>
      </c>
      <c r="I234" s="96"/>
    </row>
    <row r="235" spans="2:9" outlineLevel="1"/>
    <row r="236" spans="2:9" outlineLevel="1">
      <c r="B236" s="97" t="s">
        <v>367</v>
      </c>
      <c r="C236" s="39" t="str">
        <f>C229</f>
        <v>xxxx</v>
      </c>
      <c r="D236" s="100">
        <f>IF(Intro!M27=0,0,D231)</f>
        <v>0</v>
      </c>
      <c r="E236" s="100">
        <f>IF(Intro!N27=0,0,E231)</f>
        <v>0</v>
      </c>
      <c r="F236" s="100">
        <f>IF(Intro!O27=0,0,F231)</f>
        <v>0</v>
      </c>
      <c r="G236" s="100">
        <f>IF(Intro!P27=0,0,G231)</f>
        <v>0</v>
      </c>
      <c r="H236" s="100">
        <f>IF(Intro!Q27=0,0,H231)</f>
        <v>0</v>
      </c>
    </row>
    <row r="237" spans="2:9" outlineLevel="1"/>
    <row r="238" spans="2:9" outlineLevel="1">
      <c r="B238" s="97" t="s">
        <v>370</v>
      </c>
      <c r="C238" s="39" t="str">
        <f>C236</f>
        <v>xxxx</v>
      </c>
      <c r="D238" s="100">
        <f>IF(Intro!M27=0,0,D239+D240)</f>
        <v>0</v>
      </c>
      <c r="E238" s="100">
        <f>IF(Intro!N27=0,0,E239+E240)</f>
        <v>0</v>
      </c>
      <c r="F238" s="100">
        <f>IF(Intro!O27=0,0,F239+F240)</f>
        <v>0</v>
      </c>
      <c r="G238" s="100">
        <f>IF(Intro!P27=0,0,G239+G240)</f>
        <v>0</v>
      </c>
      <c r="H238" s="100">
        <f>IF(Intro!Q27=0,0,H239+H240)</f>
        <v>0</v>
      </c>
    </row>
    <row r="239" spans="2:9" outlineLevel="1">
      <c r="B239" s="90" t="s">
        <v>272</v>
      </c>
      <c r="C239" s="39" t="str">
        <f>C238</f>
        <v>xxxx</v>
      </c>
      <c r="D239" s="89">
        <f>('Data projection'!D236*B2W!D21)+(B2W!D22*'Data projection'!D234)</f>
        <v>0</v>
      </c>
      <c r="E239" s="89">
        <f>('Data projection'!E236*B2W!E21)+(B2W!E22*'Data projection'!E234)</f>
        <v>0</v>
      </c>
      <c r="F239" s="89">
        <f>('Data projection'!F236*B2W!F21)+(B2W!F22*'Data projection'!F234)</f>
        <v>0</v>
      </c>
      <c r="G239" s="89">
        <f>('Data projection'!G236*B2W!G21)+(B2W!G22*'Data projection'!G234)</f>
        <v>0</v>
      </c>
      <c r="H239" s="89">
        <f>('Data projection'!H236*B2W!H21)+(B2W!H22*'Data projection'!H234)</f>
        <v>0</v>
      </c>
      <c r="I239" s="13"/>
    </row>
    <row r="240" spans="2:9" outlineLevel="1">
      <c r="B240" s="105" t="s">
        <v>275</v>
      </c>
      <c r="C240" s="39" t="str">
        <f>C239</f>
        <v>xxxx</v>
      </c>
      <c r="D240" s="89">
        <f>(D236*B2W!D24)+(B2W!D25*'Data projection'!D234)</f>
        <v>0</v>
      </c>
      <c r="E240" s="89">
        <f>(E236*B2W!E24)+(B2W!E25*'Data projection'!E234)</f>
        <v>0</v>
      </c>
      <c r="F240" s="89">
        <f>(F236*B2W!F24)+(B2W!F25*'Data projection'!F234)</f>
        <v>0</v>
      </c>
      <c r="G240" s="89">
        <f>(G236*B2W!G24)+(B2W!G25*'Data projection'!G234)</f>
        <v>0</v>
      </c>
      <c r="H240" s="89">
        <f>(H236*B2W!H24)+(B2W!H25*'Data projection'!H234)</f>
        <v>0</v>
      </c>
      <c r="I240" s="13"/>
    </row>
    <row r="241" spans="2:9" outlineLevel="1"/>
    <row r="242" spans="2:9" outlineLevel="1">
      <c r="B242" s="97" t="s">
        <v>373</v>
      </c>
      <c r="C242" s="39" t="str">
        <f>C239</f>
        <v>xxxx</v>
      </c>
      <c r="D242" s="100">
        <f>IF(Intro!M27=0,0,D243+D244)</f>
        <v>0</v>
      </c>
      <c r="E242" s="100">
        <f>IF(Intro!N27=0,0,E243+E244)</f>
        <v>0</v>
      </c>
      <c r="F242" s="100">
        <f>IF(Intro!O27=0,0,F243+F244)</f>
        <v>0</v>
      </c>
      <c r="G242" s="100">
        <f>IF(Intro!P27=0,0,G243+G244)</f>
        <v>0</v>
      </c>
      <c r="H242" s="100">
        <f>IF(Intro!Q27=0,0,H243+H244)</f>
        <v>0</v>
      </c>
    </row>
    <row r="243" spans="2:9" outlineLevel="1">
      <c r="B243" s="90" t="s">
        <v>281</v>
      </c>
      <c r="C243" s="39" t="str">
        <f>C242</f>
        <v>xxxx</v>
      </c>
      <c r="D243" s="89">
        <f>('Data projection'!D236*B2W!D30)+(B2W!D31*'Data projection'!D234)</f>
        <v>0</v>
      </c>
      <c r="E243" s="89">
        <f>('Data projection'!E236*B2W!E30)+(B2W!E31*'Data projection'!E234)</f>
        <v>0</v>
      </c>
      <c r="F243" s="89">
        <f>('Data projection'!F236*B2W!F30)+(B2W!F31*'Data projection'!F234)</f>
        <v>0</v>
      </c>
      <c r="G243" s="89">
        <f>('Data projection'!G236*B2W!G30)+(B2W!G31*'Data projection'!G234)</f>
        <v>0</v>
      </c>
      <c r="H243" s="89">
        <f>('Data projection'!H236*B2W!H30)+(B2W!H31*'Data projection'!H234)</f>
        <v>0</v>
      </c>
    </row>
    <row r="244" spans="2:9" outlineLevel="1">
      <c r="B244" s="90" t="s">
        <v>377</v>
      </c>
      <c r="C244" s="39" t="str">
        <f>C243</f>
        <v>xxxx</v>
      </c>
      <c r="D244" s="89">
        <f>D245+D246</f>
        <v>0</v>
      </c>
      <c r="E244" s="89">
        <f t="shared" ref="E244:G244" si="95">E245+E246</f>
        <v>0</v>
      </c>
      <c r="F244" s="89">
        <f t="shared" si="95"/>
        <v>0</v>
      </c>
      <c r="G244" s="89">
        <f t="shared" si="95"/>
        <v>0</v>
      </c>
      <c r="H244" s="89">
        <f>H245+H246</f>
        <v>0</v>
      </c>
    </row>
    <row r="245" spans="2:9" outlineLevel="1">
      <c r="B245" s="98" t="s">
        <v>379</v>
      </c>
      <c r="C245" s="39" t="str">
        <f>C244</f>
        <v>xxxx</v>
      </c>
      <c r="D245" s="99">
        <f>'Data projection'!D234*B2W!D37*B2W!D38</f>
        <v>0</v>
      </c>
      <c r="E245" s="99">
        <f>'Data projection'!E234*B2W!E37*B2W!E38</f>
        <v>0</v>
      </c>
      <c r="F245" s="99">
        <f>'Data projection'!F234*B2W!F37*B2W!F38</f>
        <v>0</v>
      </c>
      <c r="G245" s="99">
        <f>'Data projection'!G234*B2W!G37*B2W!G38</f>
        <v>0</v>
      </c>
      <c r="H245" s="99">
        <f>'Data projection'!H234*B2W!H37*B2W!H38</f>
        <v>0</v>
      </c>
    </row>
    <row r="246" spans="2:9" outlineLevel="1">
      <c r="B246" s="98" t="s">
        <v>380</v>
      </c>
      <c r="C246" s="39" t="str">
        <f t="shared" ref="C246" si="96">C245</f>
        <v>xxxx</v>
      </c>
      <c r="D246" s="99">
        <f>D234*B2W!D34*B2W!D39</f>
        <v>0</v>
      </c>
      <c r="E246" s="99">
        <f>E234*B2W!E34*B2W!E39</f>
        <v>0</v>
      </c>
      <c r="F246" s="99">
        <f>F234*B2W!F34*B2W!F39</f>
        <v>0</v>
      </c>
      <c r="G246" s="99">
        <f>G234*B2W!G34*B2W!G39</f>
        <v>0</v>
      </c>
      <c r="H246" s="99">
        <f>H234*B2W!H34*B2W!H39</f>
        <v>0</v>
      </c>
    </row>
    <row r="248" spans="2:9" s="93" customFormat="1" ht="12.75">
      <c r="B248" s="202" t="s">
        <v>195</v>
      </c>
      <c r="C248" s="202"/>
      <c r="D248" s="202"/>
      <c r="E248" s="202"/>
      <c r="F248" s="202"/>
      <c r="G248" s="202"/>
      <c r="H248" s="202"/>
      <c r="I248" s="92"/>
    </row>
    <row r="250" spans="2:9" outlineLevel="1">
      <c r="B250" s="94" t="s">
        <v>258</v>
      </c>
      <c r="C250" s="39" t="s">
        <v>31</v>
      </c>
      <c r="D250" s="89">
        <f>P2M!D7</f>
        <v>0</v>
      </c>
      <c r="E250" s="89">
        <f>D250*(1+P2M!E9)</f>
        <v>0</v>
      </c>
      <c r="F250" s="89">
        <f>E250*(1+P2M!F9)</f>
        <v>0</v>
      </c>
      <c r="G250" s="89">
        <f>F250*(1+P2M!G9)</f>
        <v>0</v>
      </c>
      <c r="H250" s="89">
        <f>G250*(1+P2M!H9)</f>
        <v>0</v>
      </c>
    </row>
    <row r="251" spans="2:9" outlineLevel="1">
      <c r="B251" s="94" t="s">
        <v>303</v>
      </c>
      <c r="C251" s="39" t="str">
        <f>C250</f>
        <v>Nbr</v>
      </c>
      <c r="D251" s="89">
        <f>P2M!D8</f>
        <v>0</v>
      </c>
      <c r="E251" s="89">
        <f>D251*(1+P2M!E10)</f>
        <v>0</v>
      </c>
      <c r="F251" s="89">
        <f>E251*(1+P2M!F10)</f>
        <v>0</v>
      </c>
      <c r="G251" s="89">
        <f>F251*(1+P2M!G10)</f>
        <v>0</v>
      </c>
      <c r="H251" s="89">
        <f>G251*(1+P2M!H10)</f>
        <v>0</v>
      </c>
    </row>
    <row r="252" spans="2:9" outlineLevel="1">
      <c r="B252" s="94" t="s">
        <v>259</v>
      </c>
      <c r="C252" s="39" t="str">
        <f>C250</f>
        <v>Nbr</v>
      </c>
      <c r="D252" s="89">
        <f>D253+D256</f>
        <v>0</v>
      </c>
      <c r="E252" s="89">
        <f t="shared" ref="E252:H252" si="97">E253+E256</f>
        <v>0</v>
      </c>
      <c r="F252" s="89">
        <f t="shared" si="97"/>
        <v>0</v>
      </c>
      <c r="G252" s="89">
        <f t="shared" si="97"/>
        <v>0</v>
      </c>
      <c r="H252" s="89">
        <f t="shared" si="97"/>
        <v>0</v>
      </c>
    </row>
    <row r="253" spans="2:9" outlineLevel="1">
      <c r="B253" s="90" t="s">
        <v>382</v>
      </c>
      <c r="C253" s="39" t="str">
        <f>C252</f>
        <v>Nbr</v>
      </c>
      <c r="D253" s="89">
        <f>P2M!D12</f>
        <v>0</v>
      </c>
      <c r="E253" s="89">
        <f>D253*(1+P2M!E16)</f>
        <v>0</v>
      </c>
      <c r="F253" s="89">
        <f>E253*(1+P2M!F16)</f>
        <v>0</v>
      </c>
      <c r="G253" s="89">
        <f>F253*(1+P2M!G16)</f>
        <v>0</v>
      </c>
      <c r="H253" s="89">
        <f>G253*(1+P2M!H16)</f>
        <v>0</v>
      </c>
    </row>
    <row r="254" spans="2:9" outlineLevel="1">
      <c r="B254" s="98" t="s">
        <v>260</v>
      </c>
      <c r="C254" s="39" t="str">
        <f>C253</f>
        <v>Nbr</v>
      </c>
      <c r="D254" s="99">
        <f>P2M!D13</f>
        <v>0</v>
      </c>
      <c r="E254" s="99">
        <f>D254*(1+P2M!E17)</f>
        <v>0</v>
      </c>
      <c r="F254" s="99">
        <f>E254*(1+P2M!F17)</f>
        <v>0</v>
      </c>
      <c r="G254" s="99">
        <f>F254*(1+P2M!G17)</f>
        <v>0</v>
      </c>
      <c r="H254" s="99">
        <f>G254*(1+P2M!H17)</f>
        <v>0</v>
      </c>
    </row>
    <row r="255" spans="2:9" outlineLevel="1">
      <c r="B255" s="98" t="s">
        <v>346</v>
      </c>
      <c r="C255" s="39" t="str">
        <f>C254</f>
        <v>Nbr</v>
      </c>
      <c r="D255" s="99">
        <f>IF(D253-D254&lt;0,0,D253-D254)</f>
        <v>0</v>
      </c>
      <c r="E255" s="99">
        <f t="shared" ref="E255:G255" si="98">IF(E253-E254&lt;0,0,E253-E254)</f>
        <v>0</v>
      </c>
      <c r="F255" s="99">
        <f t="shared" si="98"/>
        <v>0</v>
      </c>
      <c r="G255" s="99">
        <f t="shared" si="98"/>
        <v>0</v>
      </c>
      <c r="H255" s="99">
        <f>IF(H253-H254&lt;0,0,H253-H254)</f>
        <v>0</v>
      </c>
    </row>
    <row r="256" spans="2:9" outlineLevel="1">
      <c r="B256" s="90" t="s">
        <v>383</v>
      </c>
      <c r="C256" s="39" t="str">
        <f>C255</f>
        <v>Nbr</v>
      </c>
      <c r="D256" s="89">
        <f>P2M!D21</f>
        <v>0</v>
      </c>
      <c r="E256" s="89">
        <f>D256*(1+P2M!E25)</f>
        <v>0</v>
      </c>
      <c r="F256" s="89">
        <f>E256*(1+P2M!F25)</f>
        <v>0</v>
      </c>
      <c r="G256" s="89">
        <f>F256*(1+P2M!G25)</f>
        <v>0</v>
      </c>
      <c r="H256" s="89">
        <f>G256*(1+P2M!H25)</f>
        <v>0</v>
      </c>
    </row>
    <row r="257" spans="2:9" outlineLevel="1">
      <c r="B257" s="98" t="str">
        <f>B254</f>
        <v>Number of ON US transactions</v>
      </c>
      <c r="C257" s="39" t="str">
        <f t="shared" ref="C257:C258" si="99">C256</f>
        <v>Nbr</v>
      </c>
      <c r="D257" s="99">
        <f>P2M!D22</f>
        <v>0</v>
      </c>
      <c r="E257" s="99">
        <f>D257*(1+P2M!E26)</f>
        <v>0</v>
      </c>
      <c r="F257" s="99">
        <f>E257*(1+P2M!F26)</f>
        <v>0</v>
      </c>
      <c r="G257" s="99">
        <f>F257*(1+P2M!G26)</f>
        <v>0</v>
      </c>
      <c r="H257" s="99">
        <f>G257*(1+P2M!H26)</f>
        <v>0</v>
      </c>
    </row>
    <row r="258" spans="2:9" outlineLevel="1">
      <c r="B258" s="98" t="str">
        <f>B255</f>
        <v>Number of OFF US transactions</v>
      </c>
      <c r="C258" s="39" t="str">
        <f t="shared" si="99"/>
        <v>Nbr</v>
      </c>
      <c r="D258" s="99">
        <f>IF(D256-D257&lt;0,0,D256-D257)</f>
        <v>0</v>
      </c>
      <c r="E258" s="99">
        <f>IF(E256-E257&lt;0,0,E256-E257)</f>
        <v>0</v>
      </c>
      <c r="F258" s="99">
        <f t="shared" ref="F258:G258" si="100">IF(F256-F257&lt;0,0,F256-F257)</f>
        <v>0</v>
      </c>
      <c r="G258" s="99">
        <f t="shared" si="100"/>
        <v>0</v>
      </c>
      <c r="H258" s="99">
        <f>IF(H256-H257&lt;0,0,H256-H257)</f>
        <v>0</v>
      </c>
    </row>
    <row r="259" spans="2:9" outlineLevel="1">
      <c r="B259" s="94" t="s">
        <v>261</v>
      </c>
      <c r="C259" s="39" t="str">
        <f>C243</f>
        <v>xxxx</v>
      </c>
      <c r="D259" s="89">
        <f>D260+D263</f>
        <v>0</v>
      </c>
      <c r="E259" s="89">
        <f>E260+E263</f>
        <v>0</v>
      </c>
      <c r="F259" s="89">
        <f>F260+F263</f>
        <v>0</v>
      </c>
      <c r="G259" s="89">
        <f t="shared" ref="G259:H259" si="101">G260+G263</f>
        <v>0</v>
      </c>
      <c r="H259" s="89">
        <f t="shared" si="101"/>
        <v>0</v>
      </c>
    </row>
    <row r="260" spans="2:9" outlineLevel="1">
      <c r="B260" s="90" t="s">
        <v>384</v>
      </c>
      <c r="C260" s="39" t="str">
        <f>C259</f>
        <v>xxxx</v>
      </c>
      <c r="D260" s="89">
        <f>P2M!D14</f>
        <v>0</v>
      </c>
      <c r="E260" s="89">
        <f>D260*(1+P2M!E18)</f>
        <v>0</v>
      </c>
      <c r="F260" s="89">
        <f>E260*(1+P2M!F18)</f>
        <v>0</v>
      </c>
      <c r="G260" s="89">
        <f>F260*(1+P2M!G18)</f>
        <v>0</v>
      </c>
      <c r="H260" s="89">
        <f>G260*(1+P2M!H18)</f>
        <v>0</v>
      </c>
    </row>
    <row r="261" spans="2:9" outlineLevel="1">
      <c r="B261" s="98" t="s">
        <v>262</v>
      </c>
      <c r="C261" s="39" t="str">
        <f>C260</f>
        <v>xxxx</v>
      </c>
      <c r="D261" s="99">
        <f>P2M!D15</f>
        <v>0</v>
      </c>
      <c r="E261" s="99">
        <f>D261*(1+P2M!E19)</f>
        <v>0</v>
      </c>
      <c r="F261" s="99">
        <f>E261*(1+P2M!F19)</f>
        <v>0</v>
      </c>
      <c r="G261" s="99">
        <f>F261*(1+P2M!G19)</f>
        <v>0</v>
      </c>
      <c r="H261" s="99">
        <f>G261*(1+P2M!H19)</f>
        <v>0</v>
      </c>
    </row>
    <row r="262" spans="2:9" outlineLevel="1">
      <c r="B262" s="98" t="s">
        <v>348</v>
      </c>
      <c r="C262" s="39" t="str">
        <f>C261</f>
        <v>xxxx</v>
      </c>
      <c r="D262" s="99">
        <f>IF(D260-D261&lt;0,0,D260-D261)</f>
        <v>0</v>
      </c>
      <c r="E262" s="99">
        <f>IF(E260-E261&lt;0,0,E260-E261)</f>
        <v>0</v>
      </c>
      <c r="F262" s="99">
        <f t="shared" ref="F262:G262" si="102">IF(F260-F261&lt;0,0,F260-F261)</f>
        <v>0</v>
      </c>
      <c r="G262" s="99">
        <f t="shared" si="102"/>
        <v>0</v>
      </c>
      <c r="H262" s="99">
        <f>IF(H260-H261&lt;0,0,H260-H261)</f>
        <v>0</v>
      </c>
    </row>
    <row r="263" spans="2:9" outlineLevel="1">
      <c r="B263" s="90" t="s">
        <v>385</v>
      </c>
      <c r="C263" s="39" t="str">
        <f t="shared" ref="C263:C265" si="103">C262</f>
        <v>xxxx</v>
      </c>
      <c r="D263" s="89">
        <f>P2M!D23</f>
        <v>0</v>
      </c>
      <c r="E263" s="89">
        <f>D263*(1+P2M!E27)</f>
        <v>0</v>
      </c>
      <c r="F263" s="89">
        <f>E263*(1+P2M!F27)</f>
        <v>0</v>
      </c>
      <c r="G263" s="89">
        <f>F263*(1+P2M!G27)</f>
        <v>0</v>
      </c>
      <c r="H263" s="89">
        <f>G263*(1+P2M!H27)</f>
        <v>0</v>
      </c>
    </row>
    <row r="264" spans="2:9" outlineLevel="1">
      <c r="B264" s="98" t="s">
        <v>262</v>
      </c>
      <c r="C264" s="39" t="str">
        <f t="shared" si="103"/>
        <v>xxxx</v>
      </c>
      <c r="D264" s="99">
        <f>P2M!D24</f>
        <v>0</v>
      </c>
      <c r="E264" s="99">
        <f>D264*(1+P2M!E28)</f>
        <v>0</v>
      </c>
      <c r="F264" s="99">
        <f>E264*(1+P2M!F28)</f>
        <v>0</v>
      </c>
      <c r="G264" s="99">
        <f>F264*(1+P2M!G28)</f>
        <v>0</v>
      </c>
      <c r="H264" s="99">
        <f>G264*(1+P2M!H28)</f>
        <v>0</v>
      </c>
    </row>
    <row r="265" spans="2:9" outlineLevel="1">
      <c r="B265" s="98" t="s">
        <v>348</v>
      </c>
      <c r="C265" s="39" t="str">
        <f t="shared" si="103"/>
        <v>xxxx</v>
      </c>
      <c r="D265" s="99">
        <f>IF(D263-D264&lt;0,0,D263-D264)</f>
        <v>0</v>
      </c>
      <c r="E265" s="99">
        <f t="shared" ref="E265:H265" si="104">IF(E263-E264&lt;0,0,E263-E264)</f>
        <v>0</v>
      </c>
      <c r="F265" s="99">
        <f t="shared" si="104"/>
        <v>0</v>
      </c>
      <c r="G265" s="99">
        <f t="shared" si="104"/>
        <v>0</v>
      </c>
      <c r="H265" s="99">
        <f t="shared" si="104"/>
        <v>0</v>
      </c>
    </row>
    <row r="266" spans="2:9" outlineLevel="1">
      <c r="B266" s="94" t="s">
        <v>321</v>
      </c>
      <c r="C266" s="39" t="s">
        <v>14</v>
      </c>
      <c r="D266" s="113" t="e">
        <f>(D255+D258)/D252</f>
        <v>#DIV/0!</v>
      </c>
      <c r="E266" s="113" t="e">
        <f t="shared" ref="E266:H266" si="105">(E255+E258)/E252</f>
        <v>#DIV/0!</v>
      </c>
      <c r="F266" s="113" t="e">
        <f t="shared" si="105"/>
        <v>#DIV/0!</v>
      </c>
      <c r="G266" s="113" t="e">
        <f t="shared" si="105"/>
        <v>#DIV/0!</v>
      </c>
      <c r="H266" s="113" t="e">
        <f t="shared" si="105"/>
        <v>#DIV/0!</v>
      </c>
    </row>
    <row r="267" spans="2:9" outlineLevel="1"/>
    <row r="268" spans="2:9" s="95" customFormat="1" outlineLevel="1">
      <c r="B268" s="97" t="s">
        <v>364</v>
      </c>
      <c r="C268" s="39" t="str">
        <f>C252</f>
        <v>Nbr</v>
      </c>
      <c r="D268" s="100">
        <f>IF(Intro!M28=0,0,D269+D270)</f>
        <v>0</v>
      </c>
      <c r="E268" s="100">
        <f>IF(Intro!N28=0,0,E269+E270)</f>
        <v>0</v>
      </c>
      <c r="F268" s="100">
        <f>IF(Intro!O28=0,0,F269+F270)</f>
        <v>0</v>
      </c>
      <c r="G268" s="100">
        <f>IF(Intro!P28=0,0,G269+G270)</f>
        <v>0</v>
      </c>
      <c r="H268" s="100">
        <f>IF(Intro!Q28=0,0,H269+H270)</f>
        <v>0</v>
      </c>
      <c r="I268" s="96"/>
    </row>
    <row r="269" spans="2:9" outlineLevel="1">
      <c r="B269" s="90" t="s">
        <v>386</v>
      </c>
      <c r="C269" s="39" t="str">
        <f>C268</f>
        <v>Nbr</v>
      </c>
      <c r="D269" s="89">
        <f>D255</f>
        <v>0</v>
      </c>
      <c r="E269" s="89">
        <f t="shared" ref="E269:H269" si="106">E255</f>
        <v>0</v>
      </c>
      <c r="F269" s="89">
        <f t="shared" si="106"/>
        <v>0</v>
      </c>
      <c r="G269" s="89">
        <f t="shared" si="106"/>
        <v>0</v>
      </c>
      <c r="H269" s="89">
        <f t="shared" si="106"/>
        <v>0</v>
      </c>
    </row>
    <row r="270" spans="2:9" outlineLevel="1">
      <c r="B270" s="90" t="s">
        <v>387</v>
      </c>
      <c r="C270" s="39" t="str">
        <f>C268</f>
        <v>Nbr</v>
      </c>
      <c r="D270" s="89">
        <f>D258</f>
        <v>0</v>
      </c>
      <c r="E270" s="89">
        <f t="shared" ref="E270:H270" si="107">E258</f>
        <v>0</v>
      </c>
      <c r="F270" s="89">
        <f t="shared" si="107"/>
        <v>0</v>
      </c>
      <c r="G270" s="89">
        <f t="shared" si="107"/>
        <v>0</v>
      </c>
      <c r="H270" s="89">
        <f t="shared" si="107"/>
        <v>0</v>
      </c>
    </row>
    <row r="271" spans="2:9" outlineLevel="1"/>
    <row r="272" spans="2:9" outlineLevel="1">
      <c r="B272" s="97" t="s">
        <v>367</v>
      </c>
      <c r="C272" s="39" t="str">
        <f>C259</f>
        <v>xxxx</v>
      </c>
      <c r="D272" s="100">
        <f>IF(Intro!M28=0,0,D273+D274)</f>
        <v>0</v>
      </c>
      <c r="E272" s="100">
        <f>IF(Intro!N28=0,0,E273+E274)</f>
        <v>0</v>
      </c>
      <c r="F272" s="100">
        <f>IF(Intro!O28=0,0,F273+F274)</f>
        <v>0</v>
      </c>
      <c r="G272" s="100">
        <f>IF(Intro!P28=0,0,G273+G274)</f>
        <v>0</v>
      </c>
      <c r="H272" s="100">
        <f>IF(Intro!Q28=0,0,H273+H274)</f>
        <v>0</v>
      </c>
    </row>
    <row r="273" spans="2:8" outlineLevel="1">
      <c r="B273" s="90" t="s">
        <v>388</v>
      </c>
      <c r="C273" s="39" t="str">
        <f>C272</f>
        <v>xxxx</v>
      </c>
      <c r="D273" s="89">
        <f>D262</f>
        <v>0</v>
      </c>
      <c r="E273" s="89">
        <f t="shared" ref="E273:H273" si="108">E262</f>
        <v>0</v>
      </c>
      <c r="F273" s="89">
        <f t="shared" si="108"/>
        <v>0</v>
      </c>
      <c r="G273" s="89">
        <f t="shared" si="108"/>
        <v>0</v>
      </c>
      <c r="H273" s="89">
        <f t="shared" si="108"/>
        <v>0</v>
      </c>
    </row>
    <row r="274" spans="2:8" outlineLevel="1">
      <c r="B274" s="90" t="s">
        <v>389</v>
      </c>
      <c r="C274" s="39" t="str">
        <f>C272</f>
        <v>xxxx</v>
      </c>
      <c r="D274" s="89">
        <f>D265</f>
        <v>0</v>
      </c>
      <c r="E274" s="89">
        <f t="shared" ref="E274:H274" si="109">E265</f>
        <v>0</v>
      </c>
      <c r="F274" s="89">
        <f t="shared" si="109"/>
        <v>0</v>
      </c>
      <c r="G274" s="89">
        <f t="shared" si="109"/>
        <v>0</v>
      </c>
      <c r="H274" s="89">
        <f t="shared" si="109"/>
        <v>0</v>
      </c>
    </row>
    <row r="275" spans="2:8" outlineLevel="1"/>
    <row r="276" spans="2:8" outlineLevel="1">
      <c r="B276" s="97" t="s">
        <v>370</v>
      </c>
      <c r="C276" s="39" t="str">
        <f>C272</f>
        <v>xxxx</v>
      </c>
      <c r="D276" s="100">
        <f>IF(Intro!M28=0,0,D277+D279)</f>
        <v>0</v>
      </c>
      <c r="E276" s="100">
        <f>IF(Intro!N28=0,0,E277+E279)</f>
        <v>0</v>
      </c>
      <c r="F276" s="100">
        <f>IF(Intro!O28=0,0,F277+F279)</f>
        <v>0</v>
      </c>
      <c r="G276" s="100">
        <f>IF(Intro!P28=0,0,G277+G279)</f>
        <v>0</v>
      </c>
      <c r="H276" s="100">
        <f>IF(Intro!Q28=0,0,H277+H279)</f>
        <v>0</v>
      </c>
    </row>
    <row r="277" spans="2:8" outlineLevel="1">
      <c r="B277" s="90" t="s">
        <v>390</v>
      </c>
      <c r="C277" s="39" t="str">
        <f>C276</f>
        <v>xxxx</v>
      </c>
      <c r="D277" s="89">
        <f>D278</f>
        <v>0</v>
      </c>
      <c r="E277" s="89">
        <f t="shared" ref="E277:H277" si="110">E278</f>
        <v>0</v>
      </c>
      <c r="F277" s="89">
        <f t="shared" si="110"/>
        <v>0</v>
      </c>
      <c r="G277" s="89">
        <f t="shared" si="110"/>
        <v>0</v>
      </c>
      <c r="H277" s="89">
        <f t="shared" si="110"/>
        <v>0</v>
      </c>
    </row>
    <row r="278" spans="2:8" outlineLevel="1">
      <c r="B278" s="98" t="s">
        <v>391</v>
      </c>
      <c r="C278" s="39" t="str">
        <f t="shared" ref="C278:C280" si="111">C277</f>
        <v>xxxx</v>
      </c>
      <c r="D278" s="99">
        <f>('Data projection'!D273*P2M!D34)+(P2M!D35*'Data projection'!D269)</f>
        <v>0</v>
      </c>
      <c r="E278" s="99">
        <f>('Data projection'!E273*P2M!E34)+(P2M!E35*'Data projection'!E269)</f>
        <v>0</v>
      </c>
      <c r="F278" s="99">
        <f>('Data projection'!F273*P2M!F34)+(P2M!F35*'Data projection'!F269)</f>
        <v>0</v>
      </c>
      <c r="G278" s="99">
        <f>('Data projection'!G273*P2M!G34)+(P2M!G35*'Data projection'!G269)</f>
        <v>0</v>
      </c>
      <c r="H278" s="99">
        <f>('Data projection'!H273*P2M!H34)+(P2M!H35*'Data projection'!H269)</f>
        <v>0</v>
      </c>
    </row>
    <row r="279" spans="2:8" outlineLevel="1">
      <c r="B279" s="90" t="s">
        <v>392</v>
      </c>
      <c r="C279" s="39" t="str">
        <f t="shared" si="111"/>
        <v>xxxx</v>
      </c>
      <c r="D279" s="89">
        <f>D280</f>
        <v>0</v>
      </c>
      <c r="E279" s="89">
        <f t="shared" ref="E279:H279" si="112">E280</f>
        <v>0</v>
      </c>
      <c r="F279" s="89">
        <f t="shared" si="112"/>
        <v>0</v>
      </c>
      <c r="G279" s="89">
        <f t="shared" si="112"/>
        <v>0</v>
      </c>
      <c r="H279" s="89">
        <f t="shared" si="112"/>
        <v>0</v>
      </c>
    </row>
    <row r="280" spans="2:8" outlineLevel="1">
      <c r="B280" s="98" t="s">
        <v>393</v>
      </c>
      <c r="C280" s="39" t="str">
        <f t="shared" si="111"/>
        <v>xxxx</v>
      </c>
      <c r="D280" s="99">
        <f>(D274*P2M!D38)+(P2M!D39*'Data projection'!D270)</f>
        <v>0</v>
      </c>
      <c r="E280" s="99">
        <f>(E274*P2M!E38)+(P2M!E39*'Data projection'!E270)</f>
        <v>0</v>
      </c>
      <c r="F280" s="99">
        <f>(F274*P2M!F38)+(P2M!F39*'Data projection'!F270)</f>
        <v>0</v>
      </c>
      <c r="G280" s="99">
        <f>(G274*P2M!G38)+(P2M!G39*'Data projection'!G270)</f>
        <v>0</v>
      </c>
      <c r="H280" s="99">
        <f>(H274*P2M!H38)+(P2M!H39*'Data projection'!H270)</f>
        <v>0</v>
      </c>
    </row>
    <row r="281" spans="2:8" outlineLevel="1"/>
    <row r="282" spans="2:8" outlineLevel="1">
      <c r="B282" s="97" t="s">
        <v>373</v>
      </c>
      <c r="C282" s="39" t="str">
        <f>C280</f>
        <v>xxxx</v>
      </c>
      <c r="D282" s="100">
        <f>IF(Intro!M28=0,0,D283+D286+D289)</f>
        <v>0</v>
      </c>
      <c r="E282" s="100">
        <f>IF(Intro!N28=0,0,E283+E286+E289)</f>
        <v>0</v>
      </c>
      <c r="F282" s="100">
        <f>IF(Intro!O28=0,0,F283+F286+F289)</f>
        <v>0</v>
      </c>
      <c r="G282" s="100">
        <f>IF(Intro!P28=0,0,G283+G286+G289)</f>
        <v>0</v>
      </c>
      <c r="H282" s="100">
        <f>IF(Intro!Q28=0,0,H283+H286+H289)</f>
        <v>0</v>
      </c>
    </row>
    <row r="283" spans="2:8" outlineLevel="1">
      <c r="B283" s="90" t="s">
        <v>394</v>
      </c>
      <c r="C283" s="39" t="str">
        <f>C282</f>
        <v>xxxx</v>
      </c>
      <c r="D283" s="89">
        <f>D284+D285</f>
        <v>0</v>
      </c>
      <c r="E283" s="89">
        <f t="shared" ref="E283:H283" si="113">E284+E285</f>
        <v>0</v>
      </c>
      <c r="F283" s="89">
        <f t="shared" si="113"/>
        <v>0</v>
      </c>
      <c r="G283" s="89">
        <f t="shared" si="113"/>
        <v>0</v>
      </c>
      <c r="H283" s="89">
        <f t="shared" si="113"/>
        <v>0</v>
      </c>
    </row>
    <row r="284" spans="2:8" outlineLevel="1">
      <c r="B284" s="98" t="s">
        <v>281</v>
      </c>
      <c r="C284" s="39" t="str">
        <f t="shared" ref="C284:C285" si="114">C283</f>
        <v>xxxx</v>
      </c>
      <c r="D284" s="99">
        <f>(D273*P2M!D45)+(P2M!D46*'Data projection'!D269)</f>
        <v>0</v>
      </c>
      <c r="E284" s="99">
        <f>(E273*P2M!E45)+(P2M!E46*'Data projection'!E269)</f>
        <v>0</v>
      </c>
      <c r="F284" s="99">
        <f>(F273*P2M!F45)+(P2M!F46*'Data projection'!F269)</f>
        <v>0</v>
      </c>
      <c r="G284" s="99">
        <f>(G273*P2M!G45)+(P2M!G46*'Data projection'!G269)</f>
        <v>0</v>
      </c>
      <c r="H284" s="99">
        <f>(H273*P2M!H45)+(P2M!H46*'Data projection'!H269)</f>
        <v>0</v>
      </c>
    </row>
    <row r="285" spans="2:8" outlineLevel="1">
      <c r="B285" s="98" t="s">
        <v>381</v>
      </c>
      <c r="C285" s="39" t="str">
        <f t="shared" si="114"/>
        <v>xxxx</v>
      </c>
      <c r="D285" s="99">
        <f>(D273*P2M!D48)+(P2M!D49*'Data projection'!D269)</f>
        <v>0</v>
      </c>
      <c r="E285" s="99">
        <f>(E273*P2M!E48)+(P2M!E49*'Data projection'!E269)</f>
        <v>0</v>
      </c>
      <c r="F285" s="99">
        <f>(F273*P2M!F48)+(P2M!F49*'Data projection'!F269)</f>
        <v>0</v>
      </c>
      <c r="G285" s="99">
        <f>(G273*P2M!G48)+(P2M!G49*'Data projection'!G269)</f>
        <v>0</v>
      </c>
      <c r="H285" s="99">
        <f>(H273*P2M!H48)+(P2M!H49*'Data projection'!H269)</f>
        <v>0</v>
      </c>
    </row>
    <row r="286" spans="2:8" outlineLevel="1">
      <c r="B286" s="90" t="s">
        <v>395</v>
      </c>
      <c r="C286" s="39" t="str">
        <f>C285</f>
        <v>xxxx</v>
      </c>
      <c r="D286" s="89">
        <f>D287+D288</f>
        <v>0</v>
      </c>
      <c r="E286" s="89">
        <f t="shared" ref="E286:H286" si="115">E287+E288</f>
        <v>0</v>
      </c>
      <c r="F286" s="89">
        <f t="shared" si="115"/>
        <v>0</v>
      </c>
      <c r="G286" s="89">
        <f t="shared" si="115"/>
        <v>0</v>
      </c>
      <c r="H286" s="89">
        <f t="shared" si="115"/>
        <v>0</v>
      </c>
    </row>
    <row r="287" spans="2:8" outlineLevel="1">
      <c r="B287" s="98" t="s">
        <v>281</v>
      </c>
      <c r="C287" s="39" t="str">
        <f t="shared" ref="C287:C291" si="116">C286</f>
        <v>xxxx</v>
      </c>
      <c r="D287" s="99">
        <f>(D274*P2M!D52)+(P2M!D53*'Data projection'!D270)</f>
        <v>0</v>
      </c>
      <c r="E287" s="99">
        <f>(E274*P2M!E52)+(P2M!E53*'Data projection'!E270)</f>
        <v>0</v>
      </c>
      <c r="F287" s="99">
        <f>(F274*P2M!F52)+(P2M!F53*'Data projection'!F270)</f>
        <v>0</v>
      </c>
      <c r="G287" s="99">
        <f>(G274*P2M!G52)+(P2M!G53*'Data projection'!G270)</f>
        <v>0</v>
      </c>
      <c r="H287" s="99">
        <f>(H274*P2M!H52)+(P2M!H53*'Data projection'!H270)</f>
        <v>0</v>
      </c>
    </row>
    <row r="288" spans="2:8" outlineLevel="1">
      <c r="B288" s="98" t="s">
        <v>381</v>
      </c>
      <c r="C288" s="39" t="str">
        <f t="shared" si="116"/>
        <v>xxxx</v>
      </c>
      <c r="D288" s="99">
        <f>(D274*P2M!D55)+(P2M!D56*'Data projection'!D270)</f>
        <v>0</v>
      </c>
      <c r="E288" s="99">
        <f>(E274*P2M!E55)+(P2M!E56*'Data projection'!E270)</f>
        <v>0</v>
      </c>
      <c r="F288" s="99">
        <f>(F274*P2M!F55)+(P2M!F56*'Data projection'!F270)</f>
        <v>0</v>
      </c>
      <c r="G288" s="99">
        <f>(G274*P2M!G55)+(P2M!G56*'Data projection'!G270)</f>
        <v>0</v>
      </c>
      <c r="H288" s="99">
        <f>(H274*P2M!H55)+(P2M!H56*'Data projection'!H270)</f>
        <v>0</v>
      </c>
    </row>
    <row r="289" spans="2:9" outlineLevel="1">
      <c r="B289" s="90" t="s">
        <v>396</v>
      </c>
      <c r="C289" s="39" t="str">
        <f t="shared" si="116"/>
        <v>xxxx</v>
      </c>
      <c r="D289" s="89">
        <f>D290+D291</f>
        <v>0</v>
      </c>
      <c r="E289" s="89">
        <f t="shared" ref="E289:H289" si="117">E290+E291</f>
        <v>0</v>
      </c>
      <c r="F289" s="89">
        <f t="shared" si="117"/>
        <v>0</v>
      </c>
      <c r="G289" s="89">
        <f t="shared" si="117"/>
        <v>0</v>
      </c>
      <c r="H289" s="89">
        <f t="shared" si="117"/>
        <v>0</v>
      </c>
    </row>
    <row r="290" spans="2:9" outlineLevel="1">
      <c r="B290" s="98" t="s">
        <v>379</v>
      </c>
      <c r="C290" s="39" t="str">
        <f t="shared" si="116"/>
        <v>xxxx</v>
      </c>
      <c r="D290" s="99">
        <f>D268*P2M!D62*P2M!D63</f>
        <v>0</v>
      </c>
      <c r="E290" s="99">
        <f>E268*P2M!E62*P2M!E63</f>
        <v>0</v>
      </c>
      <c r="F290" s="99">
        <f>F268*P2M!F62*P2M!F63</f>
        <v>0</v>
      </c>
      <c r="G290" s="99">
        <f>G268*P2M!G62*P2M!G63</f>
        <v>0</v>
      </c>
      <c r="H290" s="99">
        <f>H268*P2M!H62*P2M!H63</f>
        <v>0</v>
      </c>
    </row>
    <row r="291" spans="2:9" outlineLevel="1">
      <c r="B291" s="98" t="s">
        <v>380</v>
      </c>
      <c r="C291" s="39" t="str">
        <f t="shared" si="116"/>
        <v>xxxx</v>
      </c>
      <c r="D291" s="99">
        <f>D268*P2M!D59*P2M!D64</f>
        <v>0</v>
      </c>
      <c r="E291" s="99">
        <f>E268*P2M!E59*P2M!E64</f>
        <v>0</v>
      </c>
      <c r="F291" s="99">
        <f>F268*P2M!F59*P2M!F64</f>
        <v>0</v>
      </c>
      <c r="G291" s="99">
        <f>G268*P2M!G59*P2M!G64</f>
        <v>0</v>
      </c>
      <c r="H291" s="99">
        <f>H268*P2M!H59*P2M!H64</f>
        <v>0</v>
      </c>
    </row>
    <row r="293" spans="2:9" s="93" customFormat="1" ht="12.75">
      <c r="B293" s="202" t="s">
        <v>193</v>
      </c>
      <c r="C293" s="202"/>
      <c r="D293" s="202"/>
      <c r="E293" s="202"/>
      <c r="F293" s="202"/>
      <c r="G293" s="202"/>
      <c r="H293" s="202"/>
      <c r="I293" s="92"/>
    </row>
    <row r="295" spans="2:9" outlineLevel="1">
      <c r="B295" s="94" t="s">
        <v>258</v>
      </c>
      <c r="C295" s="39" t="s">
        <v>31</v>
      </c>
      <c r="D295" s="89">
        <f>P2G!D7</f>
        <v>0</v>
      </c>
      <c r="E295" s="89">
        <f>D295*(1+P2G!E8)</f>
        <v>0</v>
      </c>
      <c r="F295" s="89">
        <f>E295*(1+P2G!F8)</f>
        <v>0</v>
      </c>
      <c r="G295" s="89">
        <f>F295*(1+P2G!G8)</f>
        <v>0</v>
      </c>
      <c r="H295" s="89">
        <f>G295*(1+P2G!H8)</f>
        <v>0</v>
      </c>
    </row>
    <row r="296" spans="2:9" outlineLevel="1">
      <c r="B296" s="94" t="s">
        <v>259</v>
      </c>
      <c r="C296" s="39" t="str">
        <f>C295</f>
        <v>Nbr</v>
      </c>
      <c r="D296" s="89">
        <f>D297+D300</f>
        <v>0</v>
      </c>
      <c r="E296" s="89">
        <f t="shared" ref="E296:H296" si="118">E297+E300</f>
        <v>0</v>
      </c>
      <c r="F296" s="89">
        <f t="shared" si="118"/>
        <v>0</v>
      </c>
      <c r="G296" s="89">
        <f t="shared" si="118"/>
        <v>0</v>
      </c>
      <c r="H296" s="89">
        <f t="shared" si="118"/>
        <v>0</v>
      </c>
    </row>
    <row r="297" spans="2:9" outlineLevel="1">
      <c r="B297" s="90" t="s">
        <v>382</v>
      </c>
      <c r="C297" s="39" t="str">
        <f>C296</f>
        <v>Nbr</v>
      </c>
      <c r="D297" s="89">
        <f>P2G!D10</f>
        <v>0</v>
      </c>
      <c r="E297" s="89">
        <f>D297*(1+P2G!E14)</f>
        <v>0</v>
      </c>
      <c r="F297" s="89">
        <f>E297*(1+P2G!F14)</f>
        <v>0</v>
      </c>
      <c r="G297" s="89">
        <f>F297*(1+P2G!G14)</f>
        <v>0</v>
      </c>
      <c r="H297" s="89">
        <f>G297*(1+P2G!H14)</f>
        <v>0</v>
      </c>
    </row>
    <row r="298" spans="2:9" outlineLevel="1">
      <c r="B298" s="98" t="s">
        <v>260</v>
      </c>
      <c r="C298" s="39" t="str">
        <f>C297</f>
        <v>Nbr</v>
      </c>
      <c r="D298" s="99">
        <f>P2G!D11</f>
        <v>0</v>
      </c>
      <c r="E298" s="99">
        <f>D298*(1+P2G!E15)</f>
        <v>0</v>
      </c>
      <c r="F298" s="99">
        <f>E298*(1+P2G!F15)</f>
        <v>0</v>
      </c>
      <c r="G298" s="99">
        <f>F298*(1+P2G!G15)</f>
        <v>0</v>
      </c>
      <c r="H298" s="99">
        <f>G298*(1+P2G!H15)</f>
        <v>0</v>
      </c>
    </row>
    <row r="299" spans="2:9" outlineLevel="1">
      <c r="B299" s="98" t="s">
        <v>346</v>
      </c>
      <c r="C299" s="39" t="str">
        <f>C298</f>
        <v>Nbr</v>
      </c>
      <c r="D299" s="99">
        <f>IF(D297-D298&lt;0,0,D297-D298)</f>
        <v>0</v>
      </c>
      <c r="E299" s="99">
        <f t="shared" ref="E299:H299" si="119">IF(E297-E298&lt;0,0,E297-E298)</f>
        <v>0</v>
      </c>
      <c r="F299" s="99">
        <f t="shared" si="119"/>
        <v>0</v>
      </c>
      <c r="G299" s="99">
        <f t="shared" si="119"/>
        <v>0</v>
      </c>
      <c r="H299" s="99">
        <f t="shared" si="119"/>
        <v>0</v>
      </c>
    </row>
    <row r="300" spans="2:9" outlineLevel="1">
      <c r="B300" s="90" t="s">
        <v>383</v>
      </c>
      <c r="C300" s="39" t="str">
        <f>C299</f>
        <v>Nbr</v>
      </c>
      <c r="D300" s="89">
        <f>P2G!D19</f>
        <v>0</v>
      </c>
      <c r="E300" s="89">
        <f>D300*(1+P2G!E23)</f>
        <v>0</v>
      </c>
      <c r="F300" s="89">
        <f>E300*(1+P2G!F23)</f>
        <v>0</v>
      </c>
      <c r="G300" s="89">
        <f>F300*(1+P2G!G23)</f>
        <v>0</v>
      </c>
      <c r="H300" s="89">
        <f>G300*(1+P2G!H23)</f>
        <v>0</v>
      </c>
    </row>
    <row r="301" spans="2:9" outlineLevel="1">
      <c r="B301" s="98" t="str">
        <f>B298</f>
        <v>Number of ON US transactions</v>
      </c>
      <c r="C301" s="39" t="str">
        <f t="shared" ref="C301:C302" si="120">C300</f>
        <v>Nbr</v>
      </c>
      <c r="D301" s="99">
        <f>P2G!D20</f>
        <v>0</v>
      </c>
      <c r="E301" s="99">
        <f>D301*(1+P2G!E24)</f>
        <v>0</v>
      </c>
      <c r="F301" s="99">
        <f>E301*(1+P2G!F24)</f>
        <v>0</v>
      </c>
      <c r="G301" s="99">
        <f>F301*(1+P2G!G24)</f>
        <v>0</v>
      </c>
      <c r="H301" s="99">
        <f>G301*(1+P2G!H24)</f>
        <v>0</v>
      </c>
    </row>
    <row r="302" spans="2:9" outlineLevel="1">
      <c r="B302" s="98" t="str">
        <f>B299</f>
        <v>Number of OFF US transactions</v>
      </c>
      <c r="C302" s="39" t="str">
        <f t="shared" si="120"/>
        <v>Nbr</v>
      </c>
      <c r="D302" s="99">
        <f>IF(D300-D301&lt;0,0,D300-D301)</f>
        <v>0</v>
      </c>
      <c r="E302" s="99">
        <f t="shared" ref="E302:H302" si="121">IF(E300-E301&lt;0,0,E300-E301)</f>
        <v>0</v>
      </c>
      <c r="F302" s="99">
        <f t="shared" si="121"/>
        <v>0</v>
      </c>
      <c r="G302" s="99">
        <f t="shared" si="121"/>
        <v>0</v>
      </c>
      <c r="H302" s="99">
        <f t="shared" si="121"/>
        <v>0</v>
      </c>
    </row>
    <row r="303" spans="2:9" outlineLevel="1">
      <c r="B303" s="94" t="s">
        <v>261</v>
      </c>
      <c r="C303" s="39" t="str">
        <f>C288</f>
        <v>xxxx</v>
      </c>
      <c r="D303" s="89">
        <f>D304+D307</f>
        <v>0</v>
      </c>
      <c r="E303" s="89">
        <f t="shared" ref="E303:H303" si="122">E304+E307</f>
        <v>0</v>
      </c>
      <c r="F303" s="89">
        <f t="shared" si="122"/>
        <v>0</v>
      </c>
      <c r="G303" s="89">
        <f t="shared" si="122"/>
        <v>0</v>
      </c>
      <c r="H303" s="89">
        <f t="shared" si="122"/>
        <v>0</v>
      </c>
    </row>
    <row r="304" spans="2:9" outlineLevel="1">
      <c r="B304" s="90" t="s">
        <v>384</v>
      </c>
      <c r="C304" s="39" t="str">
        <f>C303</f>
        <v>xxxx</v>
      </c>
      <c r="D304" s="89">
        <f>P2G!D12</f>
        <v>0</v>
      </c>
      <c r="E304" s="89">
        <f>D304*(1+P2G!E16)</f>
        <v>0</v>
      </c>
      <c r="F304" s="89">
        <f>E304*(1+P2G!F16)</f>
        <v>0</v>
      </c>
      <c r="G304" s="89">
        <f>F304*(1+P2G!G16)</f>
        <v>0</v>
      </c>
      <c r="H304" s="89">
        <f>G304*(1+P2G!H16)</f>
        <v>0</v>
      </c>
    </row>
    <row r="305" spans="2:9" outlineLevel="1">
      <c r="B305" s="98" t="s">
        <v>262</v>
      </c>
      <c r="C305" s="39" t="str">
        <f>C304</f>
        <v>xxxx</v>
      </c>
      <c r="D305" s="99">
        <f>P2G!D13</f>
        <v>0</v>
      </c>
      <c r="E305" s="99">
        <f>D305*(1+P2G!E17)</f>
        <v>0</v>
      </c>
      <c r="F305" s="99">
        <f>E305*(1+P2G!F17)</f>
        <v>0</v>
      </c>
      <c r="G305" s="99">
        <f>F305*(1+P2G!G17)</f>
        <v>0</v>
      </c>
      <c r="H305" s="99">
        <f>G305*(1+P2G!H17)</f>
        <v>0</v>
      </c>
    </row>
    <row r="306" spans="2:9" outlineLevel="1">
      <c r="B306" s="98" t="s">
        <v>348</v>
      </c>
      <c r="C306" s="39" t="str">
        <f>C305</f>
        <v>xxxx</v>
      </c>
      <c r="D306" s="99">
        <f>IF(D304-D305&lt;0,0,D304-D305)</f>
        <v>0</v>
      </c>
      <c r="E306" s="99">
        <f t="shared" ref="E306:G306" si="123">IF(E304-E305&lt;0,0,E304-E305)</f>
        <v>0</v>
      </c>
      <c r="F306" s="99">
        <f t="shared" si="123"/>
        <v>0</v>
      </c>
      <c r="G306" s="99">
        <f t="shared" si="123"/>
        <v>0</v>
      </c>
      <c r="H306" s="99">
        <f>IF(H304-H305&lt;0,0,H304-H305)</f>
        <v>0</v>
      </c>
    </row>
    <row r="307" spans="2:9" outlineLevel="1">
      <c r="B307" s="90" t="s">
        <v>385</v>
      </c>
      <c r="C307" s="39" t="str">
        <f t="shared" ref="C307:C309" si="124">C306</f>
        <v>xxxx</v>
      </c>
      <c r="D307" s="89">
        <f>P2G!D21</f>
        <v>0</v>
      </c>
      <c r="E307" s="89">
        <f>D307*(1+P2G!E25)</f>
        <v>0</v>
      </c>
      <c r="F307" s="89">
        <f>E307*(1+P2G!F25)</f>
        <v>0</v>
      </c>
      <c r="G307" s="89">
        <f>F307*(1+P2G!G25)</f>
        <v>0</v>
      </c>
      <c r="H307" s="89">
        <f>G307*(1+P2G!H25)</f>
        <v>0</v>
      </c>
    </row>
    <row r="308" spans="2:9" outlineLevel="1">
      <c r="B308" s="98" t="s">
        <v>262</v>
      </c>
      <c r="C308" s="39" t="str">
        <f t="shared" si="124"/>
        <v>xxxx</v>
      </c>
      <c r="D308" s="99">
        <f>P2G!D22</f>
        <v>0</v>
      </c>
      <c r="E308" s="99">
        <f>D308*(1+P2G!E26)</f>
        <v>0</v>
      </c>
      <c r="F308" s="99">
        <f>E308*(1+P2G!F26)</f>
        <v>0</v>
      </c>
      <c r="G308" s="99">
        <f>F308*(1+P2G!G26)</f>
        <v>0</v>
      </c>
      <c r="H308" s="99">
        <f>G308*(1+P2G!H26)</f>
        <v>0</v>
      </c>
    </row>
    <row r="309" spans="2:9" outlineLevel="1">
      <c r="B309" s="98" t="s">
        <v>348</v>
      </c>
      <c r="C309" s="39" t="str">
        <f t="shared" si="124"/>
        <v>xxxx</v>
      </c>
      <c r="D309" s="99">
        <f>IF(D307-D308&lt;0,0,D307-D308)</f>
        <v>0</v>
      </c>
      <c r="E309" s="99">
        <f t="shared" ref="E309:H309" si="125">IF(E307-E308&lt;0,0,E307-E308)</f>
        <v>0</v>
      </c>
      <c r="F309" s="99">
        <f t="shared" si="125"/>
        <v>0</v>
      </c>
      <c r="G309" s="99">
        <f t="shared" si="125"/>
        <v>0</v>
      </c>
      <c r="H309" s="99">
        <f t="shared" si="125"/>
        <v>0</v>
      </c>
    </row>
    <row r="310" spans="2:9" outlineLevel="1">
      <c r="B310" s="94" t="s">
        <v>321</v>
      </c>
      <c r="C310" s="39" t="s">
        <v>14</v>
      </c>
      <c r="D310" s="113" t="e">
        <f>D312/D296</f>
        <v>#DIV/0!</v>
      </c>
      <c r="E310" s="113" t="e">
        <f t="shared" ref="E310:H310" si="126">E312/E296</f>
        <v>#DIV/0!</v>
      </c>
      <c r="F310" s="113" t="e">
        <f t="shared" si="126"/>
        <v>#DIV/0!</v>
      </c>
      <c r="G310" s="113" t="e">
        <f t="shared" si="126"/>
        <v>#DIV/0!</v>
      </c>
      <c r="H310" s="113" t="e">
        <f t="shared" si="126"/>
        <v>#DIV/0!</v>
      </c>
    </row>
    <row r="311" spans="2:9" outlineLevel="1"/>
    <row r="312" spans="2:9" s="95" customFormat="1" outlineLevel="1">
      <c r="B312" s="97" t="s">
        <v>364</v>
      </c>
      <c r="C312" s="39" t="str">
        <f>C296</f>
        <v>Nbr</v>
      </c>
      <c r="D312" s="100">
        <f>IF(Intro!M29=0,0,D313+D314)</f>
        <v>0</v>
      </c>
      <c r="E312" s="100">
        <f>IF(Intro!N29=0,0,E313+E314)</f>
        <v>0</v>
      </c>
      <c r="F312" s="100">
        <f>IF(Intro!O29=0,0,F313+F314)</f>
        <v>0</v>
      </c>
      <c r="G312" s="100">
        <f>IF(Intro!P29=0,0,G313+G314)</f>
        <v>0</v>
      </c>
      <c r="H312" s="100">
        <f>IF(Intro!Q29=0,0,H313+H314)</f>
        <v>0</v>
      </c>
      <c r="I312" s="96"/>
    </row>
    <row r="313" spans="2:9" outlineLevel="1">
      <c r="B313" s="90" t="s">
        <v>386</v>
      </c>
      <c r="C313" s="39" t="str">
        <f>C312</f>
        <v>Nbr</v>
      </c>
      <c r="D313" s="89">
        <f>D299</f>
        <v>0</v>
      </c>
      <c r="E313" s="89">
        <f>E299</f>
        <v>0</v>
      </c>
      <c r="F313" s="89">
        <f>F299</f>
        <v>0</v>
      </c>
      <c r="G313" s="89">
        <f>G299</f>
        <v>0</v>
      </c>
      <c r="H313" s="89">
        <f>H299</f>
        <v>0</v>
      </c>
    </row>
    <row r="314" spans="2:9" outlineLevel="1">
      <c r="B314" s="90" t="s">
        <v>387</v>
      </c>
      <c r="C314" s="39" t="str">
        <f>C312</f>
        <v>Nbr</v>
      </c>
      <c r="D314" s="89">
        <f>D302</f>
        <v>0</v>
      </c>
      <c r="E314" s="89">
        <f>E302</f>
        <v>0</v>
      </c>
      <c r="F314" s="89">
        <f>F302</f>
        <v>0</v>
      </c>
      <c r="G314" s="89">
        <f>G302</f>
        <v>0</v>
      </c>
      <c r="H314" s="89">
        <f>H302</f>
        <v>0</v>
      </c>
    </row>
    <row r="315" spans="2:9" outlineLevel="1"/>
    <row r="316" spans="2:9" outlineLevel="1">
      <c r="B316" s="97" t="s">
        <v>367</v>
      </c>
      <c r="C316" s="39" t="str">
        <f>C303</f>
        <v>xxxx</v>
      </c>
      <c r="D316" s="100">
        <f>IF(Intro!M29=0,0,D317+D318)</f>
        <v>0</v>
      </c>
      <c r="E316" s="100">
        <f>IF(Intro!N29=0,0,E317+E318)</f>
        <v>0</v>
      </c>
      <c r="F316" s="100">
        <f>IF(Intro!O29=0,0,F317+F318)</f>
        <v>0</v>
      </c>
      <c r="G316" s="100">
        <f>IF(Intro!P29=0,0,G317+G318)</f>
        <v>0</v>
      </c>
      <c r="H316" s="100">
        <f>IF(Intro!Q29=0,0,H317+H318)</f>
        <v>0</v>
      </c>
    </row>
    <row r="317" spans="2:9" outlineLevel="1">
      <c r="B317" s="90" t="s">
        <v>388</v>
      </c>
      <c r="C317" s="39" t="str">
        <f>C316</f>
        <v>xxxx</v>
      </c>
      <c r="D317" s="89">
        <f>D306</f>
        <v>0</v>
      </c>
      <c r="E317" s="89">
        <f t="shared" ref="E317:H317" si="127">E306</f>
        <v>0</v>
      </c>
      <c r="F317" s="89">
        <f t="shared" si="127"/>
        <v>0</v>
      </c>
      <c r="G317" s="89">
        <f t="shared" si="127"/>
        <v>0</v>
      </c>
      <c r="H317" s="89">
        <f t="shared" si="127"/>
        <v>0</v>
      </c>
    </row>
    <row r="318" spans="2:9" outlineLevel="1">
      <c r="B318" s="90" t="s">
        <v>389</v>
      </c>
      <c r="C318" s="39" t="str">
        <f>C316</f>
        <v>xxxx</v>
      </c>
      <c r="D318" s="89">
        <f>D309</f>
        <v>0</v>
      </c>
      <c r="E318" s="89">
        <f t="shared" ref="E318:H318" si="128">E309</f>
        <v>0</v>
      </c>
      <c r="F318" s="89">
        <f t="shared" si="128"/>
        <v>0</v>
      </c>
      <c r="G318" s="89">
        <f t="shared" si="128"/>
        <v>0</v>
      </c>
      <c r="H318" s="89">
        <f t="shared" si="128"/>
        <v>0</v>
      </c>
    </row>
    <row r="319" spans="2:9" outlineLevel="1"/>
    <row r="320" spans="2:9" outlineLevel="1">
      <c r="B320" s="97" t="s">
        <v>370</v>
      </c>
      <c r="C320" s="39" t="str">
        <f>C316</f>
        <v>xxxx</v>
      </c>
      <c r="D320" s="100">
        <f>IF(Intro!M29=0,0,D321+D323)</f>
        <v>0</v>
      </c>
      <c r="E320" s="100">
        <f>IF(Intro!N29=0,0,E321+E323)</f>
        <v>0</v>
      </c>
      <c r="F320" s="100">
        <f>IF(Intro!O29=0,0,F321+F323)</f>
        <v>0</v>
      </c>
      <c r="G320" s="100">
        <f>IF(Intro!P29=0,0,G321+G323)</f>
        <v>0</v>
      </c>
      <c r="H320" s="100">
        <f>IF(Intro!Q29=0,0,H321+H323)</f>
        <v>0</v>
      </c>
    </row>
    <row r="321" spans="2:8" outlineLevel="1">
      <c r="B321" s="90" t="s">
        <v>390</v>
      </c>
      <c r="C321" s="39" t="str">
        <f>C320</f>
        <v>xxxx</v>
      </c>
      <c r="D321" s="89">
        <f>D322</f>
        <v>0</v>
      </c>
      <c r="E321" s="89">
        <f t="shared" ref="E321:H321" si="129">E322</f>
        <v>0</v>
      </c>
      <c r="F321" s="89">
        <f t="shared" si="129"/>
        <v>0</v>
      </c>
      <c r="G321" s="89">
        <f t="shared" si="129"/>
        <v>0</v>
      </c>
      <c r="H321" s="89">
        <f t="shared" si="129"/>
        <v>0</v>
      </c>
    </row>
    <row r="322" spans="2:8" outlineLevel="1">
      <c r="B322" s="98" t="s">
        <v>311</v>
      </c>
      <c r="C322" s="39" t="str">
        <f t="shared" ref="C322:C324" si="130">C321</f>
        <v>xxxx</v>
      </c>
      <c r="D322" s="99">
        <f>(D317*P2G!D32)+(P2G!D33*'Data projection'!D313)</f>
        <v>0</v>
      </c>
      <c r="E322" s="99">
        <f>(E317*P2G!E32)+(P2G!E33*'Data projection'!E313)</f>
        <v>0</v>
      </c>
      <c r="F322" s="99">
        <f>(F317*P2G!F32)+(P2G!F33*'Data projection'!F313)</f>
        <v>0</v>
      </c>
      <c r="G322" s="99">
        <f>(G317*P2G!G32)+(P2G!G33*'Data projection'!G313)</f>
        <v>0</v>
      </c>
      <c r="H322" s="99">
        <f>(H317*P2G!H32)+(P2G!H33*'Data projection'!H313)</f>
        <v>0</v>
      </c>
    </row>
    <row r="323" spans="2:8" outlineLevel="1">
      <c r="B323" s="90" t="s">
        <v>392</v>
      </c>
      <c r="C323" s="39" t="str">
        <f t="shared" si="130"/>
        <v>xxxx</v>
      </c>
      <c r="D323" s="89">
        <f>D324</f>
        <v>0</v>
      </c>
      <c r="E323" s="89">
        <f t="shared" ref="E323:H323" si="131">E324</f>
        <v>0</v>
      </c>
      <c r="F323" s="89">
        <f t="shared" si="131"/>
        <v>0</v>
      </c>
      <c r="G323" s="89">
        <f t="shared" si="131"/>
        <v>0</v>
      </c>
      <c r="H323" s="89">
        <f t="shared" si="131"/>
        <v>0</v>
      </c>
    </row>
    <row r="324" spans="2:8" outlineLevel="1">
      <c r="B324" s="98" t="s">
        <v>393</v>
      </c>
      <c r="C324" s="39" t="str">
        <f t="shared" si="130"/>
        <v>xxxx</v>
      </c>
      <c r="D324" s="99">
        <f>(D318*P2G!D36)+(P2G!D37*'Data projection'!D314)</f>
        <v>0</v>
      </c>
      <c r="E324" s="99">
        <f>(E318*P2G!E36)+(P2G!E37*'Data projection'!E314)</f>
        <v>0</v>
      </c>
      <c r="F324" s="99">
        <f>(F318*P2G!F36)+(P2G!F37*'Data projection'!F314)</f>
        <v>0</v>
      </c>
      <c r="G324" s="99">
        <f>(G318*P2G!G36)+(P2G!G37*'Data projection'!G314)</f>
        <v>0</v>
      </c>
      <c r="H324" s="99">
        <f>(H318*P2G!H36)+(P2G!H37*'Data projection'!H314)</f>
        <v>0</v>
      </c>
    </row>
    <row r="325" spans="2:8" outlineLevel="1"/>
    <row r="326" spans="2:8" outlineLevel="1">
      <c r="B326" s="97" t="s">
        <v>373</v>
      </c>
      <c r="C326" s="39" t="str">
        <f>C324</f>
        <v>xxxx</v>
      </c>
      <c r="D326" s="100">
        <f>IF(Intro!M29=0,0,D327+D330+D333)</f>
        <v>0</v>
      </c>
      <c r="E326" s="100">
        <f>IF(Intro!N29=0,0,E327+E330+E333)</f>
        <v>0</v>
      </c>
      <c r="F326" s="100">
        <f>IF(Intro!O29=0,0,F327+F330+F333)</f>
        <v>0</v>
      </c>
      <c r="G326" s="100">
        <f>IF(Intro!P29=0,0,G327+G330+G333)</f>
        <v>0</v>
      </c>
      <c r="H326" s="100">
        <f>IF(Intro!Q29=0,0,H327+H330+H333)</f>
        <v>0</v>
      </c>
    </row>
    <row r="327" spans="2:8" outlineLevel="1">
      <c r="B327" s="90" t="s">
        <v>394</v>
      </c>
      <c r="C327" s="39" t="str">
        <f>C326</f>
        <v>xxxx</v>
      </c>
      <c r="D327" s="89">
        <f>D328+D329</f>
        <v>0</v>
      </c>
      <c r="E327" s="89">
        <f t="shared" ref="E327:H327" si="132">E328+E329</f>
        <v>0</v>
      </c>
      <c r="F327" s="89">
        <f t="shared" si="132"/>
        <v>0</v>
      </c>
      <c r="G327" s="89">
        <f t="shared" si="132"/>
        <v>0</v>
      </c>
      <c r="H327" s="89">
        <f t="shared" si="132"/>
        <v>0</v>
      </c>
    </row>
    <row r="328" spans="2:8" outlineLevel="1">
      <c r="B328" s="98" t="s">
        <v>281</v>
      </c>
      <c r="C328" s="39" t="str">
        <f t="shared" ref="C328:C329" si="133">C327</f>
        <v>xxxx</v>
      </c>
      <c r="D328" s="99">
        <f>(D317*P2G!D43)+(P2G!D44*'Data projection'!D313)</f>
        <v>0</v>
      </c>
      <c r="E328" s="99">
        <f>(E317*P2G!E43)+(P2G!E44*'Data projection'!E313)</f>
        <v>0</v>
      </c>
      <c r="F328" s="99">
        <f>(F317*P2G!F43)+(P2G!F44*'Data projection'!F313)</f>
        <v>0</v>
      </c>
      <c r="G328" s="99">
        <f>(G317*P2G!G43)+(P2G!G44*'Data projection'!G313)</f>
        <v>0</v>
      </c>
      <c r="H328" s="99">
        <f>(H317*P2G!H43)+(P2G!H44*'Data projection'!H313)</f>
        <v>0</v>
      </c>
    </row>
    <row r="329" spans="2:8" outlineLevel="1">
      <c r="B329" s="98" t="s">
        <v>381</v>
      </c>
      <c r="C329" s="39" t="str">
        <f t="shared" si="133"/>
        <v>xxxx</v>
      </c>
      <c r="D329" s="99">
        <f>(D317*P2G!D46)+(P2G!D47*'Data projection'!D313)</f>
        <v>0</v>
      </c>
      <c r="E329" s="99">
        <f>(E317*P2G!E46)+(P2G!E47*'Data projection'!E313)</f>
        <v>0</v>
      </c>
      <c r="F329" s="99">
        <f>(F317*P2G!F46)+(P2G!F47*'Data projection'!F313)</f>
        <v>0</v>
      </c>
      <c r="G329" s="99">
        <f>(G317*P2G!G46)+(P2G!G47*'Data projection'!G313)</f>
        <v>0</v>
      </c>
      <c r="H329" s="99">
        <f>(H317*P2G!H46)+(P2G!H47*'Data projection'!H313)</f>
        <v>0</v>
      </c>
    </row>
    <row r="330" spans="2:8" outlineLevel="1">
      <c r="B330" s="90" t="s">
        <v>395</v>
      </c>
      <c r="C330" s="39" t="str">
        <f>C329</f>
        <v>xxxx</v>
      </c>
      <c r="D330" s="89">
        <f>D331+D332</f>
        <v>0</v>
      </c>
      <c r="E330" s="89">
        <f t="shared" ref="E330:H330" si="134">E331+E332</f>
        <v>0</v>
      </c>
      <c r="F330" s="89">
        <f t="shared" si="134"/>
        <v>0</v>
      </c>
      <c r="G330" s="89">
        <f t="shared" si="134"/>
        <v>0</v>
      </c>
      <c r="H330" s="89">
        <f t="shared" si="134"/>
        <v>0</v>
      </c>
    </row>
    <row r="331" spans="2:8" outlineLevel="1">
      <c r="B331" s="98" t="s">
        <v>281</v>
      </c>
      <c r="C331" s="39" t="str">
        <f t="shared" ref="C331:C335" si="135">C330</f>
        <v>xxxx</v>
      </c>
      <c r="D331" s="99">
        <f>(D318*P2G!D50)+(P2G!D51*'Data projection'!D314)</f>
        <v>0</v>
      </c>
      <c r="E331" s="99">
        <f>(E318*P2G!E50)+(P2G!E51*'Data projection'!E314)</f>
        <v>0</v>
      </c>
      <c r="F331" s="99">
        <f>(F318*P2G!F50)+(P2G!F51*'Data projection'!F314)</f>
        <v>0</v>
      </c>
      <c r="G331" s="99">
        <f>(G318*P2G!G50)+(P2G!G51*'Data projection'!G314)</f>
        <v>0</v>
      </c>
      <c r="H331" s="99">
        <f>(H318*P2G!H50)+(P2G!H51*'Data projection'!H314)</f>
        <v>0</v>
      </c>
    </row>
    <row r="332" spans="2:8" outlineLevel="1">
      <c r="B332" s="98" t="s">
        <v>381</v>
      </c>
      <c r="C332" s="39" t="str">
        <f t="shared" si="135"/>
        <v>xxxx</v>
      </c>
      <c r="D332" s="99">
        <f>(D318*P2G!D53)+(P2G!D54*'Data projection'!D314)</f>
        <v>0</v>
      </c>
      <c r="E332" s="99">
        <f>(E318*P2G!E53)+(P2G!E54*'Data projection'!E314)</f>
        <v>0</v>
      </c>
      <c r="F332" s="99">
        <f>(F318*P2G!F53)+(P2G!F54*'Data projection'!F314)</f>
        <v>0</v>
      </c>
      <c r="G332" s="99">
        <f>(G318*P2G!G53)+(P2G!G54*'Data projection'!G314)</f>
        <v>0</v>
      </c>
      <c r="H332" s="99">
        <f>(H318*P2G!H53)+(P2G!H54*'Data projection'!H314)</f>
        <v>0</v>
      </c>
    </row>
    <row r="333" spans="2:8" outlineLevel="1">
      <c r="B333" s="90" t="s">
        <v>396</v>
      </c>
      <c r="C333" s="39" t="str">
        <f t="shared" si="135"/>
        <v>xxxx</v>
      </c>
      <c r="D333" s="89">
        <f>D334+D335</f>
        <v>0</v>
      </c>
      <c r="E333" s="89">
        <f t="shared" ref="E333:H333" si="136">E334+E335</f>
        <v>0</v>
      </c>
      <c r="F333" s="89">
        <f t="shared" si="136"/>
        <v>0</v>
      </c>
      <c r="G333" s="89">
        <f t="shared" si="136"/>
        <v>0</v>
      </c>
      <c r="H333" s="89">
        <f t="shared" si="136"/>
        <v>0</v>
      </c>
    </row>
    <row r="334" spans="2:8" outlineLevel="1">
      <c r="B334" s="98" t="s">
        <v>379</v>
      </c>
      <c r="C334" s="39" t="str">
        <f t="shared" si="135"/>
        <v>xxxx</v>
      </c>
      <c r="D334" s="99">
        <f>D312*P2G!D60*P2G!D61</f>
        <v>0</v>
      </c>
      <c r="E334" s="99">
        <f>E312*P2G!E60*P2G!E61</f>
        <v>0</v>
      </c>
      <c r="F334" s="99">
        <f>F312*P2G!F60*P2G!F61</f>
        <v>0</v>
      </c>
      <c r="G334" s="99">
        <f>G312*P2G!G60*P2G!G61</f>
        <v>0</v>
      </c>
      <c r="H334" s="99">
        <f>H312*P2G!H60*P2G!H61</f>
        <v>0</v>
      </c>
    </row>
    <row r="335" spans="2:8" outlineLevel="1">
      <c r="B335" s="98" t="s">
        <v>380</v>
      </c>
      <c r="C335" s="39" t="str">
        <f t="shared" si="135"/>
        <v>xxxx</v>
      </c>
      <c r="D335" s="99">
        <f>D312*P2G!D57*P2G!D62</f>
        <v>0</v>
      </c>
      <c r="E335" s="99">
        <f>E312*P2G!E57*P2G!E62</f>
        <v>0</v>
      </c>
      <c r="F335" s="99">
        <f>F312*P2G!F57*P2G!F62</f>
        <v>0</v>
      </c>
      <c r="G335" s="99">
        <f>G312*P2G!G57*P2G!G62</f>
        <v>0</v>
      </c>
      <c r="H335" s="99">
        <f>H312*P2G!H57*P2G!H62</f>
        <v>0</v>
      </c>
    </row>
    <row r="337" spans="2:9" s="93" customFormat="1" ht="12.75">
      <c r="B337" s="202" t="s">
        <v>185</v>
      </c>
      <c r="C337" s="202"/>
      <c r="D337" s="202"/>
      <c r="E337" s="202"/>
      <c r="F337" s="202"/>
      <c r="G337" s="202"/>
      <c r="H337" s="202"/>
      <c r="I337" s="92"/>
    </row>
    <row r="339" spans="2:9" outlineLevel="1">
      <c r="B339" s="94" t="s">
        <v>258</v>
      </c>
      <c r="C339" s="39" t="s">
        <v>31</v>
      </c>
      <c r="D339" s="89">
        <f>G2P!D7</f>
        <v>0</v>
      </c>
      <c r="E339" s="89">
        <f>D339*(1+G2P!E8)</f>
        <v>0</v>
      </c>
      <c r="F339" s="89">
        <f>E339*(1+G2P!F8)</f>
        <v>0</v>
      </c>
      <c r="G339" s="89">
        <f>F339*(1+G2P!G8)</f>
        <v>0</v>
      </c>
      <c r="H339" s="89">
        <f>G339*(1+G2P!H8)</f>
        <v>0</v>
      </c>
    </row>
    <row r="340" spans="2:9" outlineLevel="1">
      <c r="B340" s="94" t="s">
        <v>259</v>
      </c>
      <c r="C340" s="39" t="str">
        <f>C339</f>
        <v>Nbr</v>
      </c>
      <c r="D340" s="89">
        <f>D341+D344</f>
        <v>0</v>
      </c>
      <c r="E340" s="89">
        <f t="shared" ref="E340:H340" si="137">E341+E344</f>
        <v>0</v>
      </c>
      <c r="F340" s="89">
        <f t="shared" si="137"/>
        <v>0</v>
      </c>
      <c r="G340" s="89">
        <f t="shared" si="137"/>
        <v>0</v>
      </c>
      <c r="H340" s="89">
        <f t="shared" si="137"/>
        <v>0</v>
      </c>
    </row>
    <row r="341" spans="2:9" outlineLevel="1">
      <c r="B341" s="90" t="s">
        <v>382</v>
      </c>
      <c r="C341" s="39" t="str">
        <f>C340</f>
        <v>Nbr</v>
      </c>
      <c r="D341" s="89">
        <f>G2P!D10</f>
        <v>0</v>
      </c>
      <c r="E341" s="89">
        <f>D341*(1+G2P!E14)</f>
        <v>0</v>
      </c>
      <c r="F341" s="89">
        <f>E341*(1+G2P!F14)</f>
        <v>0</v>
      </c>
      <c r="G341" s="89">
        <f>F341*(1+G2P!G14)</f>
        <v>0</v>
      </c>
      <c r="H341" s="89">
        <f>G341*(1+G2P!H14)</f>
        <v>0</v>
      </c>
    </row>
    <row r="342" spans="2:9" outlineLevel="1">
      <c r="B342" s="98" t="s">
        <v>260</v>
      </c>
      <c r="C342" s="39" t="str">
        <f>C341</f>
        <v>Nbr</v>
      </c>
      <c r="D342" s="99">
        <f>G2P!D11</f>
        <v>0</v>
      </c>
      <c r="E342" s="99">
        <f>D342*(1+G2P!E15)</f>
        <v>0</v>
      </c>
      <c r="F342" s="99">
        <f>E342*(1+G2P!F15)</f>
        <v>0</v>
      </c>
      <c r="G342" s="99">
        <f>F342*(1+G2P!G15)</f>
        <v>0</v>
      </c>
      <c r="H342" s="99">
        <f>G342*(1+G2P!H15)</f>
        <v>0</v>
      </c>
    </row>
    <row r="343" spans="2:9" outlineLevel="1">
      <c r="B343" s="98" t="s">
        <v>346</v>
      </c>
      <c r="C343" s="39" t="str">
        <f>C342</f>
        <v>Nbr</v>
      </c>
      <c r="D343" s="99">
        <f>IF(D341-D342&lt;0,0,D341-D342)</f>
        <v>0</v>
      </c>
      <c r="E343" s="99">
        <f t="shared" ref="E343:H343" si="138">IF(E341-E342&lt;0,0,E341-E342)</f>
        <v>0</v>
      </c>
      <c r="F343" s="99">
        <f t="shared" si="138"/>
        <v>0</v>
      </c>
      <c r="G343" s="99">
        <f t="shared" si="138"/>
        <v>0</v>
      </c>
      <c r="H343" s="99">
        <f t="shared" si="138"/>
        <v>0</v>
      </c>
    </row>
    <row r="344" spans="2:9" outlineLevel="1">
      <c r="B344" s="90" t="s">
        <v>383</v>
      </c>
      <c r="C344" s="39" t="str">
        <f>C343</f>
        <v>Nbr</v>
      </c>
      <c r="D344" s="89">
        <f>G2P!D19</f>
        <v>0</v>
      </c>
      <c r="E344" s="89">
        <f>D344*(1+G2P!E23)</f>
        <v>0</v>
      </c>
      <c r="F344" s="89">
        <f>E344*(1+G2P!F23)</f>
        <v>0</v>
      </c>
      <c r="G344" s="89">
        <f>F344*(1+G2P!G23)</f>
        <v>0</v>
      </c>
      <c r="H344" s="89">
        <f>G344*(1+G2P!H23)</f>
        <v>0</v>
      </c>
    </row>
    <row r="345" spans="2:9" outlineLevel="1">
      <c r="B345" s="98" t="str">
        <f>B342</f>
        <v>Number of ON US transactions</v>
      </c>
      <c r="C345" s="39" t="str">
        <f t="shared" ref="C345:C346" si="139">C344</f>
        <v>Nbr</v>
      </c>
      <c r="D345" s="99">
        <f>G2P!D20</f>
        <v>0</v>
      </c>
      <c r="E345" s="99">
        <f>D345*(1+G2P!E24)</f>
        <v>0</v>
      </c>
      <c r="F345" s="99">
        <f>E345*(1+G2P!F24)</f>
        <v>0</v>
      </c>
      <c r="G345" s="99">
        <f>F345*(1+G2P!G24)</f>
        <v>0</v>
      </c>
      <c r="H345" s="99">
        <f>G345*(1+G2P!H24)</f>
        <v>0</v>
      </c>
    </row>
    <row r="346" spans="2:9" outlineLevel="1">
      <c r="B346" s="98" t="str">
        <f>B343</f>
        <v>Number of OFF US transactions</v>
      </c>
      <c r="C346" s="39" t="str">
        <f t="shared" si="139"/>
        <v>Nbr</v>
      </c>
      <c r="D346" s="99">
        <f>IF(D344-D345&lt;0,0,D344-D345)</f>
        <v>0</v>
      </c>
      <c r="E346" s="99">
        <f t="shared" ref="E346:H346" si="140">IF(E344-E345&lt;0,0,E344-E345)</f>
        <v>0</v>
      </c>
      <c r="F346" s="99">
        <f t="shared" si="140"/>
        <v>0</v>
      </c>
      <c r="G346" s="99">
        <f t="shared" si="140"/>
        <v>0</v>
      </c>
      <c r="H346" s="99">
        <f t="shared" si="140"/>
        <v>0</v>
      </c>
    </row>
    <row r="347" spans="2:9" outlineLevel="1">
      <c r="B347" s="94" t="s">
        <v>261</v>
      </c>
      <c r="C347" s="39" t="str">
        <f>C332</f>
        <v>xxxx</v>
      </c>
      <c r="D347" s="89">
        <f>D348+D351</f>
        <v>0</v>
      </c>
      <c r="E347" s="89">
        <f t="shared" ref="E347:G347" si="141">E348+E351</f>
        <v>0</v>
      </c>
      <c r="F347" s="89">
        <f t="shared" si="141"/>
        <v>0</v>
      </c>
      <c r="G347" s="89">
        <f t="shared" si="141"/>
        <v>0</v>
      </c>
      <c r="H347" s="89">
        <f>H348+H351</f>
        <v>0</v>
      </c>
    </row>
    <row r="348" spans="2:9" outlineLevel="1">
      <c r="B348" s="90" t="s">
        <v>384</v>
      </c>
      <c r="C348" s="39" t="str">
        <f>C347</f>
        <v>xxxx</v>
      </c>
      <c r="D348" s="89">
        <f>G2P!D12</f>
        <v>0</v>
      </c>
      <c r="E348" s="89">
        <f>D348*(1+G2P!E16)</f>
        <v>0</v>
      </c>
      <c r="F348" s="89">
        <f>E348*(1+G2P!F16)</f>
        <v>0</v>
      </c>
      <c r="G348" s="89">
        <f>F348*(1+G2P!G16)</f>
        <v>0</v>
      </c>
      <c r="H348" s="89">
        <f>G348*(1+G2P!H16)</f>
        <v>0</v>
      </c>
    </row>
    <row r="349" spans="2:9" outlineLevel="1">
      <c r="B349" s="98" t="s">
        <v>262</v>
      </c>
      <c r="C349" s="39" t="str">
        <f>C348</f>
        <v>xxxx</v>
      </c>
      <c r="D349" s="99">
        <f>G2P!D13</f>
        <v>0</v>
      </c>
      <c r="E349" s="99">
        <f>D349*(1+G2P!E17)</f>
        <v>0</v>
      </c>
      <c r="F349" s="99">
        <f>E349*(1+G2P!F17)</f>
        <v>0</v>
      </c>
      <c r="G349" s="99">
        <f>F349*(1+G2P!G17)</f>
        <v>0</v>
      </c>
      <c r="H349" s="99">
        <f>G349*(1+G2P!H17)</f>
        <v>0</v>
      </c>
    </row>
    <row r="350" spans="2:9" outlineLevel="1">
      <c r="B350" s="98" t="s">
        <v>348</v>
      </c>
      <c r="C350" s="39" t="str">
        <f>C349</f>
        <v>xxxx</v>
      </c>
      <c r="D350" s="99">
        <f>IF(D348-D349&lt;0,0,D348-D349)</f>
        <v>0</v>
      </c>
      <c r="E350" s="99">
        <f t="shared" ref="E350:H350" si="142">IF(E348-E349&lt;0,0,E348-E349)</f>
        <v>0</v>
      </c>
      <c r="F350" s="99">
        <f t="shared" si="142"/>
        <v>0</v>
      </c>
      <c r="G350" s="99">
        <f t="shared" si="142"/>
        <v>0</v>
      </c>
      <c r="H350" s="99">
        <f t="shared" si="142"/>
        <v>0</v>
      </c>
    </row>
    <row r="351" spans="2:9" outlineLevel="1">
      <c r="B351" s="90" t="s">
        <v>385</v>
      </c>
      <c r="C351" s="39" t="str">
        <f t="shared" ref="C351:C353" si="143">C350</f>
        <v>xxxx</v>
      </c>
      <c r="D351" s="89">
        <f>G2P!D21</f>
        <v>0</v>
      </c>
      <c r="E351" s="89">
        <f>D351*(1+G2P!E25)</f>
        <v>0</v>
      </c>
      <c r="F351" s="89">
        <f>E351*(1+G2P!F25)</f>
        <v>0</v>
      </c>
      <c r="G351" s="89">
        <f>F351*(1+G2P!G25)</f>
        <v>0</v>
      </c>
      <c r="H351" s="89">
        <f>G351*(1+G2P!H25)</f>
        <v>0</v>
      </c>
    </row>
    <row r="352" spans="2:9" outlineLevel="1">
      <c r="B352" s="98" t="s">
        <v>262</v>
      </c>
      <c r="C352" s="39" t="str">
        <f t="shared" si="143"/>
        <v>xxxx</v>
      </c>
      <c r="D352" s="99">
        <f>G2P!D22</f>
        <v>0</v>
      </c>
      <c r="E352" s="99">
        <f>D352*(1+G2P!E26)</f>
        <v>0</v>
      </c>
      <c r="F352" s="99">
        <f>E352*(1+G2P!F26)</f>
        <v>0</v>
      </c>
      <c r="G352" s="99">
        <f>F352*(1+G2P!G26)</f>
        <v>0</v>
      </c>
      <c r="H352" s="99">
        <f>G352*(1+G2P!H26)</f>
        <v>0</v>
      </c>
    </row>
    <row r="353" spans="2:9" outlineLevel="1">
      <c r="B353" s="98" t="s">
        <v>348</v>
      </c>
      <c r="C353" s="39" t="str">
        <f t="shared" si="143"/>
        <v>xxxx</v>
      </c>
      <c r="D353" s="99">
        <f>IF(D351-D352&lt;0,0,D351-D352)</f>
        <v>0</v>
      </c>
      <c r="E353" s="99">
        <f t="shared" ref="E353:H353" si="144">IF(E351-E352&lt;0,0,E351-E352)</f>
        <v>0</v>
      </c>
      <c r="F353" s="99">
        <f t="shared" si="144"/>
        <v>0</v>
      </c>
      <c r="G353" s="99">
        <f t="shared" si="144"/>
        <v>0</v>
      </c>
      <c r="H353" s="99">
        <f t="shared" si="144"/>
        <v>0</v>
      </c>
    </row>
    <row r="354" spans="2:9" outlineLevel="1">
      <c r="B354" s="94" t="s">
        <v>321</v>
      </c>
      <c r="C354" s="39" t="s">
        <v>14</v>
      </c>
      <c r="D354" s="89" t="e">
        <f>D356/D340</f>
        <v>#DIV/0!</v>
      </c>
      <c r="E354" s="89" t="e">
        <f t="shared" ref="E354:H354" si="145">E356/E340</f>
        <v>#DIV/0!</v>
      </c>
      <c r="F354" s="89" t="e">
        <f t="shared" si="145"/>
        <v>#DIV/0!</v>
      </c>
      <c r="G354" s="89" t="e">
        <f t="shared" si="145"/>
        <v>#DIV/0!</v>
      </c>
      <c r="H354" s="89" t="e">
        <f t="shared" si="145"/>
        <v>#DIV/0!</v>
      </c>
    </row>
    <row r="355" spans="2:9" outlineLevel="1"/>
    <row r="356" spans="2:9" s="95" customFormat="1" outlineLevel="1">
      <c r="B356" s="97" t="s">
        <v>364</v>
      </c>
      <c r="C356" s="39" t="str">
        <f>C340</f>
        <v>Nbr</v>
      </c>
      <c r="D356" s="100">
        <f>IF(Intro!M30=0,0,D357+D358)</f>
        <v>0</v>
      </c>
      <c r="E356" s="100">
        <f>IF(Intro!N30=0,0,E357+E358)</f>
        <v>0</v>
      </c>
      <c r="F356" s="100">
        <f>IF(Intro!O30=0,0,F357+F358)</f>
        <v>0</v>
      </c>
      <c r="G356" s="100">
        <f>IF(Intro!P30=0,0,G357+G358)</f>
        <v>0</v>
      </c>
      <c r="H356" s="100">
        <f>IF(Intro!Q30=0,0,H357+H358)</f>
        <v>0</v>
      </c>
      <c r="I356" s="96"/>
    </row>
    <row r="357" spans="2:9" outlineLevel="1">
      <c r="B357" s="90" t="s">
        <v>386</v>
      </c>
      <c r="C357" s="39" t="str">
        <f>C356</f>
        <v>Nbr</v>
      </c>
      <c r="D357" s="89">
        <f>D343</f>
        <v>0</v>
      </c>
      <c r="E357" s="89">
        <f t="shared" ref="E357:H357" si="146">E343</f>
        <v>0</v>
      </c>
      <c r="F357" s="89">
        <f t="shared" si="146"/>
        <v>0</v>
      </c>
      <c r="G357" s="89">
        <f t="shared" si="146"/>
        <v>0</v>
      </c>
      <c r="H357" s="89">
        <f t="shared" si="146"/>
        <v>0</v>
      </c>
    </row>
    <row r="358" spans="2:9" outlineLevel="1">
      <c r="B358" s="90" t="s">
        <v>387</v>
      </c>
      <c r="C358" s="39" t="str">
        <f>C356</f>
        <v>Nbr</v>
      </c>
      <c r="D358" s="89">
        <f>D346</f>
        <v>0</v>
      </c>
      <c r="E358" s="89">
        <f t="shared" ref="E358:H358" si="147">E346</f>
        <v>0</v>
      </c>
      <c r="F358" s="89">
        <f t="shared" si="147"/>
        <v>0</v>
      </c>
      <c r="G358" s="89">
        <f t="shared" si="147"/>
        <v>0</v>
      </c>
      <c r="H358" s="89">
        <f t="shared" si="147"/>
        <v>0</v>
      </c>
    </row>
    <row r="359" spans="2:9" outlineLevel="1"/>
    <row r="360" spans="2:9" outlineLevel="1">
      <c r="B360" s="97" t="s">
        <v>367</v>
      </c>
      <c r="C360" s="39" t="str">
        <f>C347</f>
        <v>xxxx</v>
      </c>
      <c r="D360" s="100">
        <f>IF(Intro!M30=0,0,D361+D362)</f>
        <v>0</v>
      </c>
      <c r="E360" s="100">
        <f>IF(Intro!N30=0,0,E361+E362)</f>
        <v>0</v>
      </c>
      <c r="F360" s="100">
        <f>IF(Intro!O30=0,0,F361+F362)</f>
        <v>0</v>
      </c>
      <c r="G360" s="100">
        <f>IF(Intro!P30=0,0,G361+G362)</f>
        <v>0</v>
      </c>
      <c r="H360" s="100">
        <f>IF(Intro!Q30=0,0,H361+H362)</f>
        <v>0</v>
      </c>
    </row>
    <row r="361" spans="2:9" outlineLevel="1">
      <c r="B361" s="90" t="s">
        <v>388</v>
      </c>
      <c r="C361" s="39" t="str">
        <f>C360</f>
        <v>xxxx</v>
      </c>
      <c r="D361" s="89">
        <f>D350</f>
        <v>0</v>
      </c>
      <c r="E361" s="89">
        <f t="shared" ref="E361:H361" si="148">E350</f>
        <v>0</v>
      </c>
      <c r="F361" s="89">
        <f t="shared" si="148"/>
        <v>0</v>
      </c>
      <c r="G361" s="89">
        <f t="shared" si="148"/>
        <v>0</v>
      </c>
      <c r="H361" s="89">
        <f t="shared" si="148"/>
        <v>0</v>
      </c>
    </row>
    <row r="362" spans="2:9" outlineLevel="1">
      <c r="B362" s="90" t="s">
        <v>389</v>
      </c>
      <c r="C362" s="39" t="str">
        <f>C360</f>
        <v>xxxx</v>
      </c>
      <c r="D362" s="89">
        <f>D353</f>
        <v>0</v>
      </c>
      <c r="E362" s="89">
        <f t="shared" ref="E362:G362" si="149">E353</f>
        <v>0</v>
      </c>
      <c r="F362" s="89">
        <f t="shared" si="149"/>
        <v>0</v>
      </c>
      <c r="G362" s="89">
        <f t="shared" si="149"/>
        <v>0</v>
      </c>
      <c r="H362" s="89">
        <f>H353</f>
        <v>0</v>
      </c>
    </row>
    <row r="363" spans="2:9" outlineLevel="1"/>
    <row r="364" spans="2:9" outlineLevel="1">
      <c r="B364" s="97" t="s">
        <v>370</v>
      </c>
      <c r="C364" s="39" t="str">
        <f>C360</f>
        <v>xxxx</v>
      </c>
      <c r="D364" s="100">
        <f>IF(Intro!M30=0,0,D365+D367)</f>
        <v>0</v>
      </c>
      <c r="E364" s="100">
        <f>IF(Intro!N30=0,0,E365+E367)</f>
        <v>0</v>
      </c>
      <c r="F364" s="100">
        <f>IF(Intro!O30=0,0,F365+F367)</f>
        <v>0</v>
      </c>
      <c r="G364" s="100">
        <f>IF(Intro!P30=0,0,G365+G367)</f>
        <v>0</v>
      </c>
      <c r="H364" s="100">
        <f>IF(Intro!Q30=0,0,H365+H367)</f>
        <v>0</v>
      </c>
    </row>
    <row r="365" spans="2:9" outlineLevel="1">
      <c r="B365" s="90" t="s">
        <v>390</v>
      </c>
      <c r="C365" s="39" t="str">
        <f>C364</f>
        <v>xxxx</v>
      </c>
      <c r="D365" s="89">
        <f>D366</f>
        <v>0</v>
      </c>
      <c r="E365" s="89">
        <f t="shared" ref="E365:H365" si="150">E366</f>
        <v>0</v>
      </c>
      <c r="F365" s="89">
        <f t="shared" si="150"/>
        <v>0</v>
      </c>
      <c r="G365" s="89">
        <f t="shared" si="150"/>
        <v>0</v>
      </c>
      <c r="H365" s="89">
        <f t="shared" si="150"/>
        <v>0</v>
      </c>
    </row>
    <row r="366" spans="2:9" outlineLevel="1">
      <c r="B366" s="98" t="s">
        <v>397</v>
      </c>
      <c r="C366" s="39" t="str">
        <f t="shared" ref="C366:C368" si="151">C365</f>
        <v>xxxx</v>
      </c>
      <c r="D366" s="99">
        <f>(D361*G2P!D32)+(G2P!D33*'Data projection'!D357)</f>
        <v>0</v>
      </c>
      <c r="E366" s="99">
        <f>(E361*G2P!E32)+(G2P!E33*'Data projection'!E357)</f>
        <v>0</v>
      </c>
      <c r="F366" s="99">
        <f>(F361*G2P!F32)+(G2P!F33*'Data projection'!F357)</f>
        <v>0</v>
      </c>
      <c r="G366" s="99">
        <f>(G361*G2P!G32)+(G2P!G33*'Data projection'!G357)</f>
        <v>0</v>
      </c>
      <c r="H366" s="99">
        <f>(H361*G2P!H32)+(G2P!H33*'Data projection'!H357)</f>
        <v>0</v>
      </c>
    </row>
    <row r="367" spans="2:9" outlineLevel="1">
      <c r="B367" s="90" t="s">
        <v>392</v>
      </c>
      <c r="C367" s="39" t="str">
        <f t="shared" si="151"/>
        <v>xxxx</v>
      </c>
      <c r="D367" s="89">
        <f>D368</f>
        <v>0</v>
      </c>
      <c r="E367" s="89">
        <f t="shared" ref="E367:H367" si="152">E368</f>
        <v>0</v>
      </c>
      <c r="F367" s="89">
        <f t="shared" si="152"/>
        <v>0</v>
      </c>
      <c r="G367" s="89">
        <f t="shared" si="152"/>
        <v>0</v>
      </c>
      <c r="H367" s="89">
        <f t="shared" si="152"/>
        <v>0</v>
      </c>
    </row>
    <row r="368" spans="2:9" outlineLevel="1">
      <c r="B368" s="98" t="s">
        <v>393</v>
      </c>
      <c r="C368" s="39" t="str">
        <f t="shared" si="151"/>
        <v>xxxx</v>
      </c>
      <c r="D368" s="99">
        <f>(D362*G2P!D36)+(G2P!D37*'Data projection'!D358)</f>
        <v>0</v>
      </c>
      <c r="E368" s="99">
        <f>(E362*G2P!E36)+(G2P!E37*'Data projection'!E358)</f>
        <v>0</v>
      </c>
      <c r="F368" s="99">
        <f>(F362*G2P!F36)+(G2P!F37*'Data projection'!F358)</f>
        <v>0</v>
      </c>
      <c r="G368" s="99">
        <f>(G362*G2P!G36)+(G2P!G37*'Data projection'!G358)</f>
        <v>0</v>
      </c>
      <c r="H368" s="99">
        <f>(H362*G2P!H36)+(G2P!H37*'Data projection'!H358)</f>
        <v>0</v>
      </c>
    </row>
    <row r="369" spans="2:9" outlineLevel="1"/>
    <row r="370" spans="2:9" outlineLevel="1">
      <c r="B370" s="97" t="s">
        <v>373</v>
      </c>
      <c r="C370" s="39" t="str">
        <f>C368</f>
        <v>xxxx</v>
      </c>
      <c r="D370" s="100">
        <f>IF(Intro!M30=0,0,D371+D374+D377)</f>
        <v>0</v>
      </c>
      <c r="E370" s="100">
        <f>IF(Intro!N30=0,0,E371+E374+E377)</f>
        <v>0</v>
      </c>
      <c r="F370" s="100">
        <f>IF(Intro!O30=0,0,F371+F374+F377)</f>
        <v>0</v>
      </c>
      <c r="G370" s="100">
        <f>IF(Intro!P30=0,0,G371+G374+G377)</f>
        <v>0</v>
      </c>
      <c r="H370" s="100">
        <f>IF(Intro!Q30=0,0,H371+H374+H377)</f>
        <v>0</v>
      </c>
    </row>
    <row r="371" spans="2:9" outlineLevel="1">
      <c r="B371" s="90" t="s">
        <v>394</v>
      </c>
      <c r="C371" s="39" t="str">
        <f>C370</f>
        <v>xxxx</v>
      </c>
      <c r="D371" s="89">
        <f>D372+D373</f>
        <v>0</v>
      </c>
      <c r="E371" s="89">
        <f t="shared" ref="E371:H371" si="153">E372+E373</f>
        <v>0</v>
      </c>
      <c r="F371" s="89">
        <f t="shared" si="153"/>
        <v>0</v>
      </c>
      <c r="G371" s="89">
        <f t="shared" si="153"/>
        <v>0</v>
      </c>
      <c r="H371" s="89">
        <f t="shared" si="153"/>
        <v>0</v>
      </c>
    </row>
    <row r="372" spans="2:9" outlineLevel="1">
      <c r="B372" s="98" t="s">
        <v>281</v>
      </c>
      <c r="C372" s="39" t="str">
        <f t="shared" ref="C372:C373" si="154">C371</f>
        <v>xxxx</v>
      </c>
      <c r="D372" s="99">
        <f>(D361*G2P!D43)+(G2P!D44*'Data projection'!D357)</f>
        <v>0</v>
      </c>
      <c r="E372" s="99">
        <f>(E361*G2P!E43)+(G2P!E44*'Data projection'!E357)</f>
        <v>0</v>
      </c>
      <c r="F372" s="99">
        <f>(F361*G2P!F43)+(G2P!F44*'Data projection'!F357)</f>
        <v>0</v>
      </c>
      <c r="G372" s="99">
        <f>(G361*G2P!G43)+(G2P!G44*'Data projection'!G357)</f>
        <v>0</v>
      </c>
      <c r="H372" s="99">
        <f>(H361*G2P!H43)+(G2P!H44*'Data projection'!H357)</f>
        <v>0</v>
      </c>
    </row>
    <row r="373" spans="2:9" outlineLevel="1">
      <c r="B373" s="98" t="s">
        <v>381</v>
      </c>
      <c r="C373" s="39" t="str">
        <f t="shared" si="154"/>
        <v>xxxx</v>
      </c>
      <c r="D373" s="99">
        <f>(D361*G2P!D46)+(G2P!D47*'Data projection'!D357)</f>
        <v>0</v>
      </c>
      <c r="E373" s="99">
        <f>(E361*G2P!E46)+(G2P!E47*'Data projection'!E357)</f>
        <v>0</v>
      </c>
      <c r="F373" s="99">
        <f>(F361*G2P!F46)+(G2P!F47*'Data projection'!F357)</f>
        <v>0</v>
      </c>
      <c r="G373" s="99">
        <f>(G361*G2P!G46)+(G2P!G47*'Data projection'!G357)</f>
        <v>0</v>
      </c>
      <c r="H373" s="99">
        <f>(H361*G2P!H46)+(G2P!H47*'Data projection'!H357)</f>
        <v>0</v>
      </c>
    </row>
    <row r="374" spans="2:9" outlineLevel="1">
      <c r="B374" s="90" t="s">
        <v>395</v>
      </c>
      <c r="C374" s="39" t="str">
        <f>C373</f>
        <v>xxxx</v>
      </c>
      <c r="D374" s="89">
        <f>D375+D376</f>
        <v>0</v>
      </c>
      <c r="E374" s="89">
        <f t="shared" ref="E374:H374" si="155">E375+E376</f>
        <v>0</v>
      </c>
      <c r="F374" s="89">
        <f t="shared" si="155"/>
        <v>0</v>
      </c>
      <c r="G374" s="89">
        <f t="shared" si="155"/>
        <v>0</v>
      </c>
      <c r="H374" s="89">
        <f t="shared" si="155"/>
        <v>0</v>
      </c>
    </row>
    <row r="375" spans="2:9" outlineLevel="1">
      <c r="B375" s="98" t="s">
        <v>281</v>
      </c>
      <c r="C375" s="39" t="str">
        <f t="shared" ref="C375:C379" si="156">C374</f>
        <v>xxxx</v>
      </c>
      <c r="D375" s="99">
        <f>(D362*G2P!D50)+(G2P!D51*'Data projection'!D358)</f>
        <v>0</v>
      </c>
      <c r="E375" s="99">
        <f>(E362*G2P!E50)+(G2P!E51*'Data projection'!E358)</f>
        <v>0</v>
      </c>
      <c r="F375" s="99">
        <f>(F362*G2P!F50)+(G2P!F51*'Data projection'!F358)</f>
        <v>0</v>
      </c>
      <c r="G375" s="99">
        <f>(G362*G2P!G50)+(G2P!G51*'Data projection'!G358)</f>
        <v>0</v>
      </c>
      <c r="H375" s="99">
        <f>(H362*G2P!H50)+(G2P!H51*'Data projection'!H358)</f>
        <v>0</v>
      </c>
    </row>
    <row r="376" spans="2:9" outlineLevel="1">
      <c r="B376" s="98" t="s">
        <v>381</v>
      </c>
      <c r="C376" s="39" t="str">
        <f t="shared" si="156"/>
        <v>xxxx</v>
      </c>
      <c r="D376" s="99">
        <f>(D362*G2P!D53)+(G2P!D54*'Data projection'!D358)</f>
        <v>0</v>
      </c>
      <c r="E376" s="99">
        <f>(E362*G2P!E53)+(G2P!E54*'Data projection'!E358)</f>
        <v>0</v>
      </c>
      <c r="F376" s="99">
        <f>(F362*G2P!F53)+(G2P!F54*'Data projection'!F358)</f>
        <v>0</v>
      </c>
      <c r="G376" s="99">
        <f>(G362*G2P!G53)+(G2P!G54*'Data projection'!G358)</f>
        <v>0</v>
      </c>
      <c r="H376" s="99">
        <f>(H362*G2P!H53)+(G2P!H54*'Data projection'!H358)</f>
        <v>0</v>
      </c>
    </row>
    <row r="377" spans="2:9" outlineLevel="1">
      <c r="B377" s="90" t="s">
        <v>396</v>
      </c>
      <c r="C377" s="39" t="str">
        <f t="shared" si="156"/>
        <v>xxxx</v>
      </c>
      <c r="D377" s="89">
        <f>D378+D379</f>
        <v>0</v>
      </c>
      <c r="E377" s="89">
        <f t="shared" ref="E377:H377" si="157">E378+E379</f>
        <v>0</v>
      </c>
      <c r="F377" s="89">
        <f t="shared" si="157"/>
        <v>0</v>
      </c>
      <c r="G377" s="89">
        <f t="shared" si="157"/>
        <v>0</v>
      </c>
      <c r="H377" s="89">
        <f t="shared" si="157"/>
        <v>0</v>
      </c>
    </row>
    <row r="378" spans="2:9" outlineLevel="1">
      <c r="B378" s="98" t="s">
        <v>379</v>
      </c>
      <c r="C378" s="39" t="str">
        <f t="shared" si="156"/>
        <v>xxxx</v>
      </c>
      <c r="D378" s="99">
        <f>D356*G2P!D60*G2P!D61</f>
        <v>0</v>
      </c>
      <c r="E378" s="99">
        <f>E356*G2P!E60*G2P!E61</f>
        <v>0</v>
      </c>
      <c r="F378" s="99">
        <f>F356*G2P!F60*G2P!F61</f>
        <v>0</v>
      </c>
      <c r="G378" s="99">
        <f>G356*G2P!G60*G2P!G61</f>
        <v>0</v>
      </c>
      <c r="H378" s="99">
        <f>H356*G2P!H60*G2P!H61</f>
        <v>0</v>
      </c>
    </row>
    <row r="379" spans="2:9" outlineLevel="1">
      <c r="B379" s="98" t="s">
        <v>380</v>
      </c>
      <c r="C379" s="39" t="str">
        <f t="shared" si="156"/>
        <v>xxxx</v>
      </c>
      <c r="D379" s="99">
        <f>D360*G2P!D57*G2P!D62</f>
        <v>0</v>
      </c>
      <c r="E379" s="99">
        <f>E360*G2P!E57*G2P!E62</f>
        <v>0</v>
      </c>
      <c r="F379" s="99">
        <f>F360*G2P!F57*G2P!F62</f>
        <v>0</v>
      </c>
      <c r="G379" s="99">
        <f>G360*G2P!G57*G2P!G62</f>
        <v>0</v>
      </c>
      <c r="H379" s="99">
        <f>H360*G2P!H57*G2P!H62</f>
        <v>0</v>
      </c>
    </row>
    <row r="381" spans="2:9" s="93" customFormat="1" ht="12.75">
      <c r="B381" s="202" t="s">
        <v>217</v>
      </c>
      <c r="C381" s="202"/>
      <c r="D381" s="202"/>
      <c r="E381" s="202"/>
      <c r="F381" s="202"/>
      <c r="G381" s="202"/>
      <c r="H381" s="202"/>
      <c r="I381" s="92"/>
    </row>
    <row r="383" spans="2:9" outlineLevel="1">
      <c r="B383" s="94" t="s">
        <v>258</v>
      </c>
      <c r="C383" s="39" t="s">
        <v>31</v>
      </c>
      <c r="D383" s="89">
        <f>'Bill Payment'!D7</f>
        <v>0</v>
      </c>
      <c r="E383" s="89">
        <f>D383*(1+'Bill Payment'!E8)</f>
        <v>0</v>
      </c>
      <c r="F383" s="89">
        <f>E383*(1+'Bill Payment'!F8)</f>
        <v>0</v>
      </c>
      <c r="G383" s="89">
        <f>F383*(1+'Bill Payment'!G8)</f>
        <v>0</v>
      </c>
      <c r="H383" s="89">
        <f>G383*(1+'Bill Payment'!H8)</f>
        <v>0</v>
      </c>
    </row>
    <row r="384" spans="2:9" outlineLevel="1">
      <c r="B384" s="94" t="s">
        <v>259</v>
      </c>
      <c r="C384" s="39" t="str">
        <f>C383</f>
        <v>Nbr</v>
      </c>
      <c r="D384" s="89">
        <f>D385+D388</f>
        <v>0</v>
      </c>
      <c r="E384" s="89">
        <f t="shared" ref="E384:H384" si="158">E385+E388</f>
        <v>0</v>
      </c>
      <c r="F384" s="89">
        <f t="shared" si="158"/>
        <v>0</v>
      </c>
      <c r="G384" s="89">
        <f t="shared" si="158"/>
        <v>0</v>
      </c>
      <c r="H384" s="89">
        <f t="shared" si="158"/>
        <v>0</v>
      </c>
    </row>
    <row r="385" spans="2:9" outlineLevel="1">
      <c r="B385" s="90" t="s">
        <v>382</v>
      </c>
      <c r="C385" s="39" t="str">
        <f>C384</f>
        <v>Nbr</v>
      </c>
      <c r="D385" s="89">
        <f>'Bill Payment'!D10</f>
        <v>0</v>
      </c>
      <c r="E385" s="89">
        <f>D385*(1+'Bill Payment'!E14)</f>
        <v>0</v>
      </c>
      <c r="F385" s="89">
        <f>E385*(1+'Bill Payment'!F14)</f>
        <v>0</v>
      </c>
      <c r="G385" s="89">
        <f>F385*(1+'Bill Payment'!G14)</f>
        <v>0</v>
      </c>
      <c r="H385" s="89">
        <f>G385*(1+'Bill Payment'!H14)</f>
        <v>0</v>
      </c>
    </row>
    <row r="386" spans="2:9" outlineLevel="1">
      <c r="B386" s="98" t="s">
        <v>260</v>
      </c>
      <c r="C386" s="39" t="str">
        <f>C385</f>
        <v>Nbr</v>
      </c>
      <c r="D386" s="99">
        <f>'Bill Payment'!D11</f>
        <v>0</v>
      </c>
      <c r="E386" s="99">
        <f>D386*(1+'Bill Payment'!E15)</f>
        <v>0</v>
      </c>
      <c r="F386" s="99">
        <f>E386*(1+'Bill Payment'!F15)</f>
        <v>0</v>
      </c>
      <c r="G386" s="99">
        <f>F386*(1+'Bill Payment'!G15)</f>
        <v>0</v>
      </c>
      <c r="H386" s="99">
        <f>G386*(1+'Bill Payment'!H15)</f>
        <v>0</v>
      </c>
    </row>
    <row r="387" spans="2:9" outlineLevel="1">
      <c r="B387" s="98" t="s">
        <v>346</v>
      </c>
      <c r="C387" s="39" t="str">
        <f>C386</f>
        <v>Nbr</v>
      </c>
      <c r="D387" s="99">
        <f>IF(D385-D386&lt;0,0,D385-D386)</f>
        <v>0</v>
      </c>
      <c r="E387" s="99">
        <f>IF(E385-E386&lt;0,0,E385-E386)</f>
        <v>0</v>
      </c>
      <c r="F387" s="99">
        <f t="shared" ref="F387:H387" si="159">IF(F385-F386&lt;0,0,F385-F386)</f>
        <v>0</v>
      </c>
      <c r="G387" s="99">
        <f t="shared" si="159"/>
        <v>0</v>
      </c>
      <c r="H387" s="99">
        <f t="shared" si="159"/>
        <v>0</v>
      </c>
    </row>
    <row r="388" spans="2:9" outlineLevel="1">
      <c r="B388" s="90" t="s">
        <v>383</v>
      </c>
      <c r="C388" s="39" t="str">
        <f>C387</f>
        <v>Nbr</v>
      </c>
      <c r="D388" s="89">
        <f>'Bill Payment'!D19</f>
        <v>0</v>
      </c>
      <c r="E388" s="89">
        <f>D388*(1+'Bill Payment'!E23)</f>
        <v>0</v>
      </c>
      <c r="F388" s="89">
        <f>E388*(1+'Bill Payment'!F23)</f>
        <v>0</v>
      </c>
      <c r="G388" s="89">
        <f>F388*(1+'Bill Payment'!G23)</f>
        <v>0</v>
      </c>
      <c r="H388" s="89">
        <f>G388*(1+'Bill Payment'!H23)</f>
        <v>0</v>
      </c>
    </row>
    <row r="389" spans="2:9" outlineLevel="1">
      <c r="B389" s="98" t="str">
        <f>B386</f>
        <v>Number of ON US transactions</v>
      </c>
      <c r="C389" s="39" t="str">
        <f t="shared" ref="C389:C390" si="160">C388</f>
        <v>Nbr</v>
      </c>
      <c r="D389" s="99">
        <f>'Bill Payment'!D20</f>
        <v>0</v>
      </c>
      <c r="E389" s="99">
        <f>D389*(1+'Bill Payment'!E24)</f>
        <v>0</v>
      </c>
      <c r="F389" s="99">
        <f>E389*(1+'Bill Payment'!F24)</f>
        <v>0</v>
      </c>
      <c r="G389" s="99">
        <f>F389*(1+'Bill Payment'!G24)</f>
        <v>0</v>
      </c>
      <c r="H389" s="99">
        <f>G389*(1+'Bill Payment'!H24)</f>
        <v>0</v>
      </c>
    </row>
    <row r="390" spans="2:9" outlineLevel="1">
      <c r="B390" s="98" t="str">
        <f>B387</f>
        <v>Number of OFF US transactions</v>
      </c>
      <c r="C390" s="39" t="str">
        <f t="shared" si="160"/>
        <v>Nbr</v>
      </c>
      <c r="D390" s="99">
        <f>IF(D388-D389&lt;0,0,D388-D389)</f>
        <v>0</v>
      </c>
      <c r="E390" s="99">
        <f t="shared" ref="E390:G390" si="161">IF(E388-E389&lt;0,0,E388-E389)</f>
        <v>0</v>
      </c>
      <c r="F390" s="99">
        <f t="shared" si="161"/>
        <v>0</v>
      </c>
      <c r="G390" s="99">
        <f t="shared" si="161"/>
        <v>0</v>
      </c>
      <c r="H390" s="99">
        <f>IF(H388-H389&lt;0,0,H388-H389)</f>
        <v>0</v>
      </c>
    </row>
    <row r="391" spans="2:9" outlineLevel="1">
      <c r="B391" s="94" t="s">
        <v>261</v>
      </c>
      <c r="C391" s="39" t="str">
        <f>C376</f>
        <v>xxxx</v>
      </c>
      <c r="D391" s="89">
        <f>D392+D395</f>
        <v>0</v>
      </c>
      <c r="E391" s="89">
        <f t="shared" ref="E391:G391" si="162">E392+E395</f>
        <v>0</v>
      </c>
      <c r="F391" s="89">
        <f t="shared" si="162"/>
        <v>0</v>
      </c>
      <c r="G391" s="89">
        <f t="shared" si="162"/>
        <v>0</v>
      </c>
      <c r="H391" s="89">
        <f>H392+H395</f>
        <v>0</v>
      </c>
    </row>
    <row r="392" spans="2:9" outlineLevel="1">
      <c r="B392" s="90" t="s">
        <v>384</v>
      </c>
      <c r="C392" s="39" t="str">
        <f>C391</f>
        <v>xxxx</v>
      </c>
      <c r="D392" s="89">
        <f>'Bill Payment'!D12</f>
        <v>0</v>
      </c>
      <c r="E392" s="89">
        <f>D392*(1+'Bill Payment'!E16)</f>
        <v>0</v>
      </c>
      <c r="F392" s="89">
        <f>E392*(1+'Bill Payment'!F16)</f>
        <v>0</v>
      </c>
      <c r="G392" s="89">
        <f>F392*(1+'Bill Payment'!G16)</f>
        <v>0</v>
      </c>
      <c r="H392" s="89">
        <f>G392*(1+'Bill Payment'!H16)</f>
        <v>0</v>
      </c>
    </row>
    <row r="393" spans="2:9" outlineLevel="1">
      <c r="B393" s="98" t="s">
        <v>262</v>
      </c>
      <c r="C393" s="39" t="str">
        <f>C392</f>
        <v>xxxx</v>
      </c>
      <c r="D393" s="99">
        <f>'Bill Payment'!D13</f>
        <v>0</v>
      </c>
      <c r="E393" s="99">
        <f>D393*(1+'Bill Payment'!E16)</f>
        <v>0</v>
      </c>
      <c r="F393" s="99">
        <f>E393*(1+'Bill Payment'!F16)</f>
        <v>0</v>
      </c>
      <c r="G393" s="99">
        <f>F393*(1+'Bill Payment'!G16)</f>
        <v>0</v>
      </c>
      <c r="H393" s="99">
        <f>G393*(1+'Bill Payment'!H16)</f>
        <v>0</v>
      </c>
    </row>
    <row r="394" spans="2:9" outlineLevel="1">
      <c r="B394" s="98" t="s">
        <v>348</v>
      </c>
      <c r="C394" s="39" t="str">
        <f>C393</f>
        <v>xxxx</v>
      </c>
      <c r="D394" s="99">
        <f>IF(D392-D393&lt;0,0,D392-D393)</f>
        <v>0</v>
      </c>
      <c r="E394" s="99">
        <f t="shared" ref="E394:H394" si="163">IF(E392-E393&lt;0,0,E392-E393)</f>
        <v>0</v>
      </c>
      <c r="F394" s="99">
        <f t="shared" si="163"/>
        <v>0</v>
      </c>
      <c r="G394" s="99">
        <f t="shared" si="163"/>
        <v>0</v>
      </c>
      <c r="H394" s="99">
        <f t="shared" si="163"/>
        <v>0</v>
      </c>
    </row>
    <row r="395" spans="2:9" outlineLevel="1">
      <c r="B395" s="90" t="s">
        <v>385</v>
      </c>
      <c r="C395" s="39" t="str">
        <f t="shared" ref="C395:C397" si="164">C394</f>
        <v>xxxx</v>
      </c>
      <c r="D395" s="89">
        <f>'Bill Payment'!D21</f>
        <v>0</v>
      </c>
      <c r="E395" s="89">
        <f>D395*(1+'Bill Payment'!E25)</f>
        <v>0</v>
      </c>
      <c r="F395" s="89">
        <f>E395*(1+'Bill Payment'!F25)</f>
        <v>0</v>
      </c>
      <c r="G395" s="89">
        <f>F395*(1+'Bill Payment'!G25)</f>
        <v>0</v>
      </c>
      <c r="H395" s="89">
        <f>G395*(1+'Bill Payment'!H25)</f>
        <v>0</v>
      </c>
    </row>
    <row r="396" spans="2:9" outlineLevel="1">
      <c r="B396" s="98" t="s">
        <v>262</v>
      </c>
      <c r="C396" s="39" t="str">
        <f t="shared" si="164"/>
        <v>xxxx</v>
      </c>
      <c r="D396" s="99">
        <f>'Bill Payment'!D22</f>
        <v>0</v>
      </c>
      <c r="E396" s="99">
        <f>D396*(1+'Bill Payment'!E26)</f>
        <v>0</v>
      </c>
      <c r="F396" s="99">
        <f>E396*(1+'Bill Payment'!F26)</f>
        <v>0</v>
      </c>
      <c r="G396" s="99">
        <f>F396*(1+'Bill Payment'!G26)</f>
        <v>0</v>
      </c>
      <c r="H396" s="99">
        <f>G396*(1+'Bill Payment'!H26)</f>
        <v>0</v>
      </c>
    </row>
    <row r="397" spans="2:9" outlineLevel="1">
      <c r="B397" s="98" t="s">
        <v>348</v>
      </c>
      <c r="C397" s="39" t="str">
        <f t="shared" si="164"/>
        <v>xxxx</v>
      </c>
      <c r="D397" s="99">
        <f>IF(D395-D396&lt;0,0,D395-D396)</f>
        <v>0</v>
      </c>
      <c r="E397" s="99">
        <f t="shared" ref="E397:H397" si="165">IF(E395-E396&lt;0,0,E395-E396)</f>
        <v>0</v>
      </c>
      <c r="F397" s="99">
        <f t="shared" si="165"/>
        <v>0</v>
      </c>
      <c r="G397" s="99">
        <f t="shared" si="165"/>
        <v>0</v>
      </c>
      <c r="H397" s="99">
        <f t="shared" si="165"/>
        <v>0</v>
      </c>
    </row>
    <row r="398" spans="2:9" outlineLevel="1">
      <c r="B398" s="94" t="s">
        <v>321</v>
      </c>
      <c r="C398" s="39" t="s">
        <v>14</v>
      </c>
      <c r="D398" s="113" t="e">
        <f>D400/D384</f>
        <v>#DIV/0!</v>
      </c>
      <c r="E398" s="113" t="e">
        <f t="shared" ref="E398:H398" si="166">E400/E384</f>
        <v>#DIV/0!</v>
      </c>
      <c r="F398" s="113" t="e">
        <f t="shared" si="166"/>
        <v>#DIV/0!</v>
      </c>
      <c r="G398" s="113" t="e">
        <f t="shared" si="166"/>
        <v>#DIV/0!</v>
      </c>
      <c r="H398" s="113" t="e">
        <f t="shared" si="166"/>
        <v>#DIV/0!</v>
      </c>
    </row>
    <row r="399" spans="2:9" outlineLevel="1"/>
    <row r="400" spans="2:9" s="95" customFormat="1" outlineLevel="1">
      <c r="B400" s="97" t="s">
        <v>364</v>
      </c>
      <c r="C400" s="39" t="str">
        <f>C384</f>
        <v>Nbr</v>
      </c>
      <c r="D400" s="100">
        <f>IF(Intro!M31=0,0,D401+D402)</f>
        <v>0</v>
      </c>
      <c r="E400" s="100">
        <f>IF(Intro!N31=0,0,E401+E402)</f>
        <v>0</v>
      </c>
      <c r="F400" s="100">
        <f>IF(Intro!O31=0,0,F401+F402)</f>
        <v>0</v>
      </c>
      <c r="G400" s="100">
        <f>IF(Intro!P31=0,0,G401+G402)</f>
        <v>0</v>
      </c>
      <c r="H400" s="100">
        <f>IF(Intro!Q31=0,0,H401+H402)</f>
        <v>0</v>
      </c>
      <c r="I400" s="96"/>
    </row>
    <row r="401" spans="2:8" outlineLevel="1">
      <c r="B401" s="90" t="s">
        <v>386</v>
      </c>
      <c r="C401" s="39" t="str">
        <f>C400</f>
        <v>Nbr</v>
      </c>
      <c r="D401" s="89">
        <f>D387</f>
        <v>0</v>
      </c>
      <c r="E401" s="89">
        <f t="shared" ref="E401:H401" si="167">E387</f>
        <v>0</v>
      </c>
      <c r="F401" s="89">
        <f t="shared" si="167"/>
        <v>0</v>
      </c>
      <c r="G401" s="89">
        <f t="shared" si="167"/>
        <v>0</v>
      </c>
      <c r="H401" s="89">
        <f t="shared" si="167"/>
        <v>0</v>
      </c>
    </row>
    <row r="402" spans="2:8" outlineLevel="1">
      <c r="B402" s="90" t="s">
        <v>387</v>
      </c>
      <c r="C402" s="39" t="str">
        <f>C400</f>
        <v>Nbr</v>
      </c>
      <c r="D402" s="89">
        <f>D390</f>
        <v>0</v>
      </c>
      <c r="E402" s="89">
        <f t="shared" ref="E402:H402" si="168">E390</f>
        <v>0</v>
      </c>
      <c r="F402" s="89">
        <f t="shared" si="168"/>
        <v>0</v>
      </c>
      <c r="G402" s="89">
        <f t="shared" si="168"/>
        <v>0</v>
      </c>
      <c r="H402" s="89">
        <f t="shared" si="168"/>
        <v>0</v>
      </c>
    </row>
    <row r="403" spans="2:8" outlineLevel="1"/>
    <row r="404" spans="2:8" outlineLevel="1">
      <c r="B404" s="97" t="s">
        <v>367</v>
      </c>
      <c r="C404" s="39" t="str">
        <f>C391</f>
        <v>xxxx</v>
      </c>
      <c r="D404" s="100">
        <f>IF(Intro!M31=0,0,D405+D406)</f>
        <v>0</v>
      </c>
      <c r="E404" s="100">
        <f>IF(Intro!N31=0,0,E405+E406)</f>
        <v>0</v>
      </c>
      <c r="F404" s="100">
        <f>IF(Intro!O31=0,0,F405+F406)</f>
        <v>0</v>
      </c>
      <c r="G404" s="100">
        <f>IF(Intro!P31=0,0,G405+G406)</f>
        <v>0</v>
      </c>
      <c r="H404" s="100">
        <f>IF(Intro!Q31=0,0,H405+H406)</f>
        <v>0</v>
      </c>
    </row>
    <row r="405" spans="2:8" outlineLevel="1">
      <c r="B405" s="90" t="s">
        <v>388</v>
      </c>
      <c r="C405" s="39" t="str">
        <f>C404</f>
        <v>xxxx</v>
      </c>
      <c r="D405" s="89">
        <f>D394</f>
        <v>0</v>
      </c>
      <c r="E405" s="89">
        <f t="shared" ref="E405:G405" si="169">E394</f>
        <v>0</v>
      </c>
      <c r="F405" s="89">
        <f t="shared" si="169"/>
        <v>0</v>
      </c>
      <c r="G405" s="89">
        <f t="shared" si="169"/>
        <v>0</v>
      </c>
      <c r="H405" s="89">
        <f>H394</f>
        <v>0</v>
      </c>
    </row>
    <row r="406" spans="2:8" outlineLevel="1">
      <c r="B406" s="90" t="s">
        <v>389</v>
      </c>
      <c r="C406" s="39" t="str">
        <f>C404</f>
        <v>xxxx</v>
      </c>
      <c r="D406" s="89">
        <f>D397</f>
        <v>0</v>
      </c>
      <c r="E406" s="89">
        <f t="shared" ref="E406:G406" si="170">E397</f>
        <v>0</v>
      </c>
      <c r="F406" s="89">
        <f t="shared" si="170"/>
        <v>0</v>
      </c>
      <c r="G406" s="89">
        <f t="shared" si="170"/>
        <v>0</v>
      </c>
      <c r="H406" s="89">
        <f>H397</f>
        <v>0</v>
      </c>
    </row>
    <row r="407" spans="2:8" outlineLevel="1"/>
    <row r="408" spans="2:8" outlineLevel="1">
      <c r="B408" s="97" t="s">
        <v>370</v>
      </c>
      <c r="C408" s="39" t="str">
        <f>C404</f>
        <v>xxxx</v>
      </c>
      <c r="D408" s="100">
        <f>IF(Intro!M31=0,0,D409+D411)</f>
        <v>0</v>
      </c>
      <c r="E408" s="100">
        <f>IF(Intro!N31=0,0,E409+E411)</f>
        <v>0</v>
      </c>
      <c r="F408" s="100">
        <f>IF(Intro!O31=0,0,F409+F411)</f>
        <v>0</v>
      </c>
      <c r="G408" s="100">
        <f>IF(Intro!P31=0,0,G409+G411)</f>
        <v>0</v>
      </c>
      <c r="H408" s="100">
        <f>IF(Intro!Q31=0,0,H409+H411)</f>
        <v>0</v>
      </c>
    </row>
    <row r="409" spans="2:8" outlineLevel="1">
      <c r="B409" s="90" t="s">
        <v>390</v>
      </c>
      <c r="C409" s="39" t="str">
        <f>C408</f>
        <v>xxxx</v>
      </c>
      <c r="D409" s="89">
        <f>D410</f>
        <v>0</v>
      </c>
      <c r="E409" s="89">
        <f t="shared" ref="E409:H409" si="171">E410</f>
        <v>0</v>
      </c>
      <c r="F409" s="89">
        <f t="shared" si="171"/>
        <v>0</v>
      </c>
      <c r="G409" s="89">
        <f t="shared" si="171"/>
        <v>0</v>
      </c>
      <c r="H409" s="89">
        <f t="shared" si="171"/>
        <v>0</v>
      </c>
    </row>
    <row r="410" spans="2:8" outlineLevel="1">
      <c r="B410" s="98" t="s">
        <v>313</v>
      </c>
      <c r="C410" s="39" t="str">
        <f t="shared" ref="C410:C412" si="172">C409</f>
        <v>xxxx</v>
      </c>
      <c r="D410" s="99">
        <f>(D405*'Bill Payment'!D32)+('Bill Payment'!D33*'Data projection'!D401)</f>
        <v>0</v>
      </c>
      <c r="E410" s="99">
        <f>(E405*'Bill Payment'!E32)+('Bill Payment'!E33*'Data projection'!E401)</f>
        <v>0</v>
      </c>
      <c r="F410" s="99">
        <f>(F405*'Bill Payment'!F32)+('Bill Payment'!F33*'Data projection'!F401)</f>
        <v>0</v>
      </c>
      <c r="G410" s="99">
        <f>(G405*'Bill Payment'!G32)+('Bill Payment'!G33*'Data projection'!G401)</f>
        <v>0</v>
      </c>
      <c r="H410" s="99">
        <f>(H405*'Bill Payment'!H32)+('Bill Payment'!H33*'Data projection'!H401)</f>
        <v>0</v>
      </c>
    </row>
    <row r="411" spans="2:8" outlineLevel="1">
      <c r="B411" s="90" t="s">
        <v>392</v>
      </c>
      <c r="C411" s="39" t="str">
        <f t="shared" si="172"/>
        <v>xxxx</v>
      </c>
      <c r="D411" s="89">
        <f>D412</f>
        <v>0</v>
      </c>
      <c r="E411" s="89">
        <f t="shared" ref="E411:H411" si="173">E412</f>
        <v>0</v>
      </c>
      <c r="F411" s="89">
        <f t="shared" si="173"/>
        <v>0</v>
      </c>
      <c r="G411" s="89">
        <f t="shared" si="173"/>
        <v>0</v>
      </c>
      <c r="H411" s="89">
        <f t="shared" si="173"/>
        <v>0</v>
      </c>
    </row>
    <row r="412" spans="2:8" outlineLevel="1">
      <c r="B412" s="98" t="s">
        <v>393</v>
      </c>
      <c r="C412" s="39" t="str">
        <f t="shared" si="172"/>
        <v>xxxx</v>
      </c>
      <c r="D412" s="99">
        <f>(D406*'Bill Payment'!D36)+('Bill Payment'!D37*'Data projection'!D402)</f>
        <v>0</v>
      </c>
      <c r="E412" s="99">
        <f>(E406*'Bill Payment'!E36)+('Bill Payment'!E37*'Data projection'!E402)</f>
        <v>0</v>
      </c>
      <c r="F412" s="99">
        <f>(F406*'Bill Payment'!F36)+('Bill Payment'!F37*'Data projection'!F402)</f>
        <v>0</v>
      </c>
      <c r="G412" s="99">
        <f>(G406*'Bill Payment'!G36)+('Bill Payment'!G37*'Data projection'!G402)</f>
        <v>0</v>
      </c>
      <c r="H412" s="99">
        <f>(H406*'Bill Payment'!H36)+('Bill Payment'!H37*'Data projection'!H402)</f>
        <v>0</v>
      </c>
    </row>
    <row r="413" spans="2:8" outlineLevel="1"/>
    <row r="414" spans="2:8" outlineLevel="1">
      <c r="B414" s="97" t="s">
        <v>373</v>
      </c>
      <c r="C414" s="39" t="str">
        <f>C412</f>
        <v>xxxx</v>
      </c>
      <c r="D414" s="100">
        <f>IF(Intro!M31=0,0,D415+D418+D421)</f>
        <v>0</v>
      </c>
      <c r="E414" s="100">
        <f>IF(Intro!N31=0,0,E415+E418+E421)</f>
        <v>0</v>
      </c>
      <c r="F414" s="100">
        <f>IF(Intro!O31=0,0,F415+F418+F421)</f>
        <v>0</v>
      </c>
      <c r="G414" s="100">
        <f>IF(Intro!P31=0,0,G415+G418+G421)</f>
        <v>0</v>
      </c>
      <c r="H414" s="100">
        <f>IF(Intro!Q31=0,0,H415+H418+H421)</f>
        <v>0</v>
      </c>
    </row>
    <row r="415" spans="2:8" outlineLevel="1">
      <c r="B415" s="90" t="s">
        <v>394</v>
      </c>
      <c r="C415" s="39" t="str">
        <f>C414</f>
        <v>xxxx</v>
      </c>
      <c r="D415" s="89">
        <f>D416+D417</f>
        <v>0</v>
      </c>
      <c r="E415" s="89">
        <f t="shared" ref="E415:H415" si="174">E416+E417</f>
        <v>0</v>
      </c>
      <c r="F415" s="89">
        <f t="shared" si="174"/>
        <v>0</v>
      </c>
      <c r="G415" s="89">
        <f t="shared" si="174"/>
        <v>0</v>
      </c>
      <c r="H415" s="89">
        <f t="shared" si="174"/>
        <v>0</v>
      </c>
    </row>
    <row r="416" spans="2:8" outlineLevel="1">
      <c r="B416" s="98" t="s">
        <v>281</v>
      </c>
      <c r="C416" s="39" t="str">
        <f t="shared" ref="C416:C417" si="175">C415</f>
        <v>xxxx</v>
      </c>
      <c r="D416" s="99">
        <f>(D405*'Bill Payment'!D43)+('Bill Payment'!D44*'Data projection'!D401)</f>
        <v>0</v>
      </c>
      <c r="E416" s="99">
        <f>(E405*'Bill Payment'!E43)+('Bill Payment'!E44*'Data projection'!E401)</f>
        <v>0</v>
      </c>
      <c r="F416" s="99">
        <f>(F405*'Bill Payment'!F43)+('Bill Payment'!F44*'Data projection'!F401)</f>
        <v>0</v>
      </c>
      <c r="G416" s="99">
        <f>(G405*'Bill Payment'!G43)+('Bill Payment'!G44*'Data projection'!G401)</f>
        <v>0</v>
      </c>
      <c r="H416" s="99">
        <f>(H405*'Bill Payment'!H43)+('Bill Payment'!H44*'Data projection'!H401)</f>
        <v>0</v>
      </c>
    </row>
    <row r="417" spans="2:8" outlineLevel="1">
      <c r="B417" s="98" t="s">
        <v>381</v>
      </c>
      <c r="C417" s="39" t="str">
        <f t="shared" si="175"/>
        <v>xxxx</v>
      </c>
      <c r="D417" s="99">
        <f>(D405*'Bill Payment'!D46)+('Bill Payment'!D47*'Data projection'!D401)</f>
        <v>0</v>
      </c>
      <c r="E417" s="99">
        <f>(E405*'Bill Payment'!E46)+('Bill Payment'!E47*'Data projection'!E401)</f>
        <v>0</v>
      </c>
      <c r="F417" s="99">
        <f>(F405*'Bill Payment'!F46)+('Bill Payment'!F47*'Data projection'!F401)</f>
        <v>0</v>
      </c>
      <c r="G417" s="99">
        <f>(G405*'Bill Payment'!G46)+('Bill Payment'!G47*'Data projection'!G401)</f>
        <v>0</v>
      </c>
      <c r="H417" s="99">
        <f>(H405*'Bill Payment'!H46)+('Bill Payment'!H47*'Data projection'!H401)</f>
        <v>0</v>
      </c>
    </row>
    <row r="418" spans="2:8" outlineLevel="1">
      <c r="B418" s="90" t="s">
        <v>395</v>
      </c>
      <c r="C418" s="39" t="str">
        <f>C417</f>
        <v>xxxx</v>
      </c>
      <c r="D418" s="89">
        <f>D419+D420</f>
        <v>0</v>
      </c>
      <c r="E418" s="89">
        <f t="shared" ref="E418:H418" si="176">E419+E420</f>
        <v>0</v>
      </c>
      <c r="F418" s="89">
        <f t="shared" si="176"/>
        <v>0</v>
      </c>
      <c r="G418" s="89">
        <f t="shared" si="176"/>
        <v>0</v>
      </c>
      <c r="H418" s="89">
        <f t="shared" si="176"/>
        <v>0</v>
      </c>
    </row>
    <row r="419" spans="2:8" outlineLevel="1">
      <c r="B419" s="98" t="s">
        <v>281</v>
      </c>
      <c r="C419" s="39" t="str">
        <f t="shared" ref="C419:C423" si="177">C418</f>
        <v>xxxx</v>
      </c>
      <c r="D419" s="99">
        <f>(D406*'Bill Payment'!D50)+('Bill Payment'!D51*'Data projection'!D402)</f>
        <v>0</v>
      </c>
      <c r="E419" s="99">
        <f>(E406*'Bill Payment'!E50)+('Bill Payment'!E51*'Data projection'!E402)</f>
        <v>0</v>
      </c>
      <c r="F419" s="99">
        <f>(F406*'Bill Payment'!F50)+('Bill Payment'!F51*'Data projection'!F402)</f>
        <v>0</v>
      </c>
      <c r="G419" s="99">
        <f>(G406*'Bill Payment'!G50)+('Bill Payment'!G51*'Data projection'!G402)</f>
        <v>0</v>
      </c>
      <c r="H419" s="99">
        <f>(H406*'Bill Payment'!H50)+('Bill Payment'!H51*'Data projection'!H402)</f>
        <v>0</v>
      </c>
    </row>
    <row r="420" spans="2:8" outlineLevel="1">
      <c r="B420" s="98" t="s">
        <v>381</v>
      </c>
      <c r="C420" s="39" t="str">
        <f t="shared" si="177"/>
        <v>xxxx</v>
      </c>
      <c r="D420" s="99">
        <f>(D406*'Bill Payment'!D53)+('Bill Payment'!D54*'Data projection'!D402)</f>
        <v>0</v>
      </c>
      <c r="E420" s="99">
        <f>(E406*'Bill Payment'!E53)+('Bill Payment'!E54*'Data projection'!E402)</f>
        <v>0</v>
      </c>
      <c r="F420" s="99">
        <f>(F406*'Bill Payment'!F53)+('Bill Payment'!F54*'Data projection'!F402)</f>
        <v>0</v>
      </c>
      <c r="G420" s="99">
        <f>(G406*'Bill Payment'!G53)+('Bill Payment'!G54*'Data projection'!G402)</f>
        <v>0</v>
      </c>
      <c r="H420" s="99">
        <f>(H406*'Bill Payment'!H53)+('Bill Payment'!H54*'Data projection'!H402)</f>
        <v>0</v>
      </c>
    </row>
    <row r="421" spans="2:8" outlineLevel="1">
      <c r="B421" s="90" t="s">
        <v>396</v>
      </c>
      <c r="C421" s="39" t="str">
        <f t="shared" si="177"/>
        <v>xxxx</v>
      </c>
      <c r="D421" s="89">
        <f>D422+D423</f>
        <v>0</v>
      </c>
      <c r="E421" s="89">
        <f t="shared" ref="E421:H421" si="178">E422+E423</f>
        <v>0</v>
      </c>
      <c r="F421" s="89">
        <f t="shared" si="178"/>
        <v>0</v>
      </c>
      <c r="G421" s="89">
        <f t="shared" si="178"/>
        <v>0</v>
      </c>
      <c r="H421" s="89">
        <f t="shared" si="178"/>
        <v>0</v>
      </c>
    </row>
    <row r="422" spans="2:8" outlineLevel="1">
      <c r="B422" s="98" t="s">
        <v>379</v>
      </c>
      <c r="C422" s="39" t="str">
        <f t="shared" si="177"/>
        <v>xxxx</v>
      </c>
      <c r="D422" s="99">
        <f>D400*'Bill Payment'!D60*'Bill Payment'!D61</f>
        <v>0</v>
      </c>
      <c r="E422" s="99">
        <f>E400*'Bill Payment'!E60*'Bill Payment'!E61</f>
        <v>0</v>
      </c>
      <c r="F422" s="99">
        <f>F400*'Bill Payment'!F60*'Bill Payment'!F61</f>
        <v>0</v>
      </c>
      <c r="G422" s="99">
        <f>G400*'Bill Payment'!G60*'Bill Payment'!G61</f>
        <v>0</v>
      </c>
      <c r="H422" s="99">
        <f>H400*'Bill Payment'!H60*'Bill Payment'!H61</f>
        <v>0</v>
      </c>
    </row>
    <row r="423" spans="2:8" outlineLevel="1">
      <c r="B423" s="98" t="s">
        <v>380</v>
      </c>
      <c r="C423" s="39" t="str">
        <f t="shared" si="177"/>
        <v>xxxx</v>
      </c>
      <c r="D423" s="99">
        <f>D400*'Bill Payment'!D57*'Bill Payment'!D62</f>
        <v>0</v>
      </c>
      <c r="E423" s="99">
        <f>E400*'Bill Payment'!E57*'Bill Payment'!E62</f>
        <v>0</v>
      </c>
      <c r="F423" s="99">
        <f>F400*'Bill Payment'!F57*'Bill Payment'!F62</f>
        <v>0</v>
      </c>
      <c r="G423" s="99">
        <f>G400*'Bill Payment'!G57*'Bill Payment'!G62</f>
        <v>0</v>
      </c>
      <c r="H423" s="99">
        <f>H400*'Bill Payment'!H57*'Bill Payment'!H62</f>
        <v>0</v>
      </c>
    </row>
  </sheetData>
  <sheetProtection algorithmName="SHA-512" hashValue="He4uVRR2CF+9//4Bsk73tnfGrnV2eyIlah/a6iEYj7IInBSJDz8Xsj3OfcWOobDUjEMFbNkwxD2m1JYHVnHV+g==" saltValue="bQJc2rllIYy7AHsTN+vCPw==" spinCount="100000" sheet="1" objects="1" scenarios="1"/>
  <pageMargins left="0.7" right="0.7" top="0.75" bottom="0.75" header="0.3" footer="0.3"/>
  <ignoredErrors>
    <ignoredError sqref="C90:H90 C129 C154 D243:H243 C252 C259 D278:H278 D322:H322 D366:H366 D410:H410 C179 C204 C229 C303 C347 C391" formula="1"/>
  </ignoredError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447AE-CF74-4708-BD37-B097E5C93349}">
  <sheetPr>
    <tabColor theme="8"/>
  </sheetPr>
  <dimension ref="C1:AT97"/>
  <sheetViews>
    <sheetView showGridLines="0" tabSelected="1" zoomScale="70" zoomScaleNormal="70" workbookViewId="0">
      <selection activeCell="W75" sqref="W75"/>
    </sheetView>
  </sheetViews>
  <sheetFormatPr defaultColWidth="8.6640625" defaultRowHeight="15"/>
  <cols>
    <col min="1" max="3" width="2.88671875" style="13" customWidth="1"/>
    <col min="4" max="4" width="17.88671875" style="13" customWidth="1"/>
    <col min="5" max="5" width="2.88671875" style="13" customWidth="1"/>
    <col min="6" max="11" width="8.6640625" style="13"/>
    <col min="12" max="16" width="8.6640625" style="13" customWidth="1"/>
    <col min="17" max="17" width="27.5546875" style="13" customWidth="1"/>
    <col min="18" max="18" width="3.6640625" style="13" customWidth="1"/>
    <col min="19" max="25" width="8.6640625" style="13"/>
    <col min="26" max="26" width="3.88671875" style="13" customWidth="1"/>
    <col min="27" max="30" width="8.6640625" style="13" hidden="1" customWidth="1"/>
    <col min="31" max="31" width="7.88671875" style="13" customWidth="1"/>
    <col min="32" max="46" width="8.6640625" style="128"/>
    <col min="47" max="16384" width="8.6640625" style="13"/>
  </cols>
  <sheetData>
    <row r="1" spans="3:46" s="143" customFormat="1" ht="45.95" customHeight="1">
      <c r="C1" s="144"/>
      <c r="E1" s="145"/>
      <c r="I1" s="146" t="s">
        <v>89</v>
      </c>
      <c r="J1" s="145"/>
    </row>
    <row r="4" spans="3:46" s="33" customFormat="1" ht="24" customHeight="1">
      <c r="C4" s="235" t="s">
        <v>90</v>
      </c>
      <c r="D4" s="235"/>
      <c r="E4" s="235"/>
      <c r="F4" s="235"/>
      <c r="G4" s="235"/>
      <c r="H4" s="235"/>
      <c r="I4" s="235"/>
      <c r="J4" s="235"/>
      <c r="K4" s="235"/>
      <c r="L4" s="235"/>
      <c r="M4" s="235"/>
      <c r="N4" s="235"/>
      <c r="O4" s="235"/>
      <c r="P4" s="235"/>
      <c r="Q4" s="235"/>
      <c r="R4" s="235"/>
      <c r="AF4" s="129"/>
      <c r="AG4" s="129"/>
      <c r="AH4" s="129"/>
      <c r="AI4" s="129"/>
      <c r="AJ4" s="129"/>
      <c r="AK4" s="129"/>
      <c r="AL4" s="129"/>
      <c r="AM4" s="129"/>
      <c r="AN4" s="129"/>
      <c r="AO4" s="129"/>
      <c r="AP4" s="129"/>
      <c r="AQ4" s="129"/>
      <c r="AR4" s="129"/>
      <c r="AS4" s="129"/>
      <c r="AT4" s="129"/>
    </row>
    <row r="10" spans="3:46" s="33" customFormat="1" ht="24" customHeight="1">
      <c r="C10" s="235" t="s">
        <v>91</v>
      </c>
      <c r="D10" s="235"/>
      <c r="E10" s="235"/>
      <c r="F10" s="235"/>
      <c r="G10" s="235"/>
      <c r="H10" s="235"/>
      <c r="I10" s="235"/>
      <c r="J10" s="235"/>
      <c r="K10" s="235"/>
      <c r="L10" s="235"/>
      <c r="M10" s="235"/>
      <c r="N10" s="235"/>
      <c r="O10" s="235"/>
      <c r="P10" s="235"/>
      <c r="Q10" s="235"/>
      <c r="R10" s="235"/>
      <c r="AF10" s="129"/>
      <c r="AG10" s="129"/>
      <c r="AH10" s="129"/>
      <c r="AI10" s="129"/>
      <c r="AJ10" s="129"/>
      <c r="AK10" s="129"/>
      <c r="AL10" s="129"/>
      <c r="AM10" s="129"/>
      <c r="AN10" s="129"/>
      <c r="AO10" s="129"/>
      <c r="AP10" s="129"/>
      <c r="AQ10" s="129"/>
      <c r="AR10" s="129"/>
      <c r="AS10" s="129"/>
      <c r="AT10" s="129"/>
    </row>
    <row r="12" spans="3:46" ht="27" customHeight="1">
      <c r="D12" s="147" t="s">
        <v>89</v>
      </c>
      <c r="E12" s="118"/>
      <c r="F12" s="238" t="s">
        <v>92</v>
      </c>
      <c r="G12" s="238"/>
      <c r="H12" s="238"/>
      <c r="I12" s="238"/>
      <c r="J12" s="238"/>
      <c r="K12" s="238"/>
      <c r="L12" s="238"/>
      <c r="M12" s="238"/>
      <c r="N12" s="238"/>
      <c r="O12" s="238"/>
      <c r="P12" s="238"/>
      <c r="Q12" s="239"/>
      <c r="R12" s="116"/>
    </row>
    <row r="13" spans="3:46" ht="27" customHeight="1">
      <c r="D13" s="149" t="s">
        <v>93</v>
      </c>
      <c r="E13" s="117"/>
      <c r="F13" s="236" t="s">
        <v>94</v>
      </c>
      <c r="G13" s="236"/>
      <c r="H13" s="236"/>
      <c r="I13" s="236"/>
      <c r="J13" s="236"/>
      <c r="K13" s="236"/>
      <c r="L13" s="236"/>
      <c r="M13" s="236"/>
      <c r="N13" s="236"/>
      <c r="O13" s="236"/>
      <c r="P13" s="236"/>
      <c r="Q13" s="237"/>
      <c r="R13" s="116"/>
    </row>
    <row r="14" spans="3:46" ht="27" customHeight="1">
      <c r="D14" s="149" t="s">
        <v>95</v>
      </c>
      <c r="E14" s="119"/>
      <c r="F14" s="236" t="s">
        <v>96</v>
      </c>
      <c r="G14" s="236"/>
      <c r="H14" s="236"/>
      <c r="I14" s="236"/>
      <c r="J14" s="236"/>
      <c r="K14" s="236"/>
      <c r="L14" s="236"/>
      <c r="M14" s="236"/>
      <c r="N14" s="236"/>
      <c r="O14" s="236"/>
      <c r="P14" s="236"/>
      <c r="Q14" s="237"/>
      <c r="R14" s="115"/>
    </row>
    <row r="15" spans="3:46" ht="27" customHeight="1">
      <c r="D15" s="150" t="s">
        <v>97</v>
      </c>
      <c r="E15" s="120"/>
      <c r="F15" s="236" t="s">
        <v>98</v>
      </c>
      <c r="G15" s="236"/>
      <c r="H15" s="236"/>
      <c r="I15" s="236"/>
      <c r="J15" s="236"/>
      <c r="K15" s="236"/>
      <c r="L15" s="236"/>
      <c r="M15" s="236"/>
      <c r="N15" s="236"/>
      <c r="O15" s="236"/>
      <c r="P15" s="236"/>
      <c r="Q15" s="237"/>
    </row>
    <row r="16" spans="3:46" ht="27" customHeight="1">
      <c r="D16" s="148" t="s">
        <v>99</v>
      </c>
      <c r="E16" s="121"/>
      <c r="F16" s="231" t="s">
        <v>100</v>
      </c>
      <c r="G16" s="231"/>
      <c r="H16" s="231"/>
      <c r="I16" s="231"/>
      <c r="J16" s="231"/>
      <c r="K16" s="231"/>
      <c r="L16" s="231"/>
      <c r="M16" s="231"/>
      <c r="N16" s="231"/>
      <c r="O16" s="231"/>
      <c r="P16" s="231"/>
      <c r="Q16" s="232"/>
    </row>
    <row r="17" spans="3:46" ht="27" customHeight="1">
      <c r="D17" s="148" t="s">
        <v>101</v>
      </c>
      <c r="E17" s="122"/>
      <c r="F17" s="231" t="s">
        <v>102</v>
      </c>
      <c r="G17" s="231"/>
      <c r="H17" s="231"/>
      <c r="I17" s="231"/>
      <c r="J17" s="231"/>
      <c r="K17" s="231"/>
      <c r="L17" s="231"/>
      <c r="M17" s="231"/>
      <c r="N17" s="231"/>
      <c r="O17" s="231"/>
      <c r="P17" s="231"/>
      <c r="Q17" s="232"/>
    </row>
    <row r="18" spans="3:46" ht="27" customHeight="1">
      <c r="D18" s="148" t="s">
        <v>103</v>
      </c>
      <c r="E18" s="123"/>
      <c r="F18" s="233" t="s">
        <v>104</v>
      </c>
      <c r="G18" s="233"/>
      <c r="H18" s="233"/>
      <c r="I18" s="233"/>
      <c r="J18" s="233"/>
      <c r="K18" s="233"/>
      <c r="L18" s="233"/>
      <c r="M18" s="233"/>
      <c r="N18" s="233"/>
      <c r="O18" s="233"/>
      <c r="P18" s="233"/>
      <c r="Q18" s="234"/>
    </row>
    <row r="21" spans="3:46" s="33" customFormat="1" ht="24" customHeight="1">
      <c r="C21" s="235" t="s">
        <v>105</v>
      </c>
      <c r="D21" s="235"/>
      <c r="E21" s="235"/>
      <c r="F21" s="235"/>
      <c r="G21" s="235"/>
      <c r="H21" s="235"/>
      <c r="I21" s="235"/>
      <c r="J21" s="235"/>
      <c r="K21" s="235"/>
      <c r="L21" s="235"/>
      <c r="M21" s="235"/>
      <c r="N21" s="235"/>
      <c r="O21" s="235"/>
      <c r="P21" s="235"/>
      <c r="Q21" s="235"/>
      <c r="R21" s="235"/>
      <c r="AF21" s="129"/>
      <c r="AG21" s="129"/>
      <c r="AH21" s="129"/>
      <c r="AI21" s="129"/>
      <c r="AJ21" s="129"/>
      <c r="AK21" s="129"/>
      <c r="AL21" s="129"/>
      <c r="AM21" s="129"/>
      <c r="AN21" s="129"/>
      <c r="AO21" s="129"/>
      <c r="AP21" s="129"/>
      <c r="AQ21" s="129"/>
      <c r="AR21" s="129"/>
      <c r="AS21" s="129"/>
      <c r="AT21" s="129"/>
    </row>
    <row r="23" spans="3:46">
      <c r="D23" s="127" t="s">
        <v>106</v>
      </c>
    </row>
    <row r="25" spans="3:46">
      <c r="D25" s="151"/>
      <c r="F25" s="230" t="s">
        <v>107</v>
      </c>
      <c r="G25" s="230"/>
      <c r="H25" s="230"/>
      <c r="I25" s="230"/>
      <c r="J25" s="230"/>
      <c r="K25" s="230"/>
      <c r="L25" s="230"/>
      <c r="M25" s="230"/>
      <c r="N25" s="230"/>
      <c r="O25" s="230"/>
      <c r="P25" s="230"/>
      <c r="Q25" s="230"/>
      <c r="R25" s="230"/>
    </row>
    <row r="27" spans="3:46">
      <c r="D27" s="153"/>
      <c r="F27" s="229" t="s">
        <v>108</v>
      </c>
      <c r="G27" s="229"/>
      <c r="H27" s="229"/>
      <c r="I27" s="229"/>
      <c r="J27" s="229"/>
      <c r="K27" s="229"/>
      <c r="L27" s="229"/>
      <c r="M27" s="229"/>
      <c r="N27" s="229"/>
      <c r="O27" s="229"/>
      <c r="P27" s="229"/>
      <c r="Q27" s="229"/>
      <c r="R27" s="229"/>
    </row>
    <row r="28" spans="3:46">
      <c r="F28" s="125"/>
      <c r="G28" s="125"/>
      <c r="H28" s="125"/>
      <c r="I28" s="125"/>
      <c r="J28" s="125"/>
      <c r="K28" s="125"/>
      <c r="L28" s="125"/>
      <c r="M28" s="125"/>
      <c r="N28" s="125"/>
      <c r="O28" s="125"/>
      <c r="P28" s="125"/>
      <c r="Q28" s="125"/>
    </row>
    <row r="29" spans="3:46" ht="15.6" customHeight="1">
      <c r="D29" s="152"/>
      <c r="F29" s="229" t="s">
        <v>108</v>
      </c>
      <c r="G29" s="229"/>
      <c r="H29" s="229"/>
      <c r="I29" s="229"/>
      <c r="J29" s="229"/>
      <c r="K29" s="229"/>
      <c r="L29" s="229"/>
      <c r="M29" s="229"/>
      <c r="N29" s="229"/>
      <c r="O29" s="229"/>
      <c r="P29" s="229"/>
      <c r="Q29" s="229"/>
      <c r="R29" s="229"/>
    </row>
    <row r="30" spans="3:46" ht="15.6" customHeight="1">
      <c r="F30" s="215"/>
      <c r="G30" s="215"/>
      <c r="H30" s="215"/>
      <c r="I30" s="215"/>
      <c r="J30" s="215"/>
      <c r="K30" s="215"/>
      <c r="L30" s="215"/>
      <c r="M30" s="215"/>
      <c r="N30" s="215"/>
      <c r="O30" s="215"/>
      <c r="P30" s="215"/>
      <c r="Q30" s="215"/>
      <c r="R30" s="215"/>
    </row>
    <row r="31" spans="3:46" ht="15.6" customHeight="1">
      <c r="D31" s="227" t="s">
        <v>109</v>
      </c>
      <c r="F31" s="229" t="s">
        <v>108</v>
      </c>
      <c r="G31" s="229"/>
      <c r="H31" s="229"/>
      <c r="I31" s="229"/>
      <c r="J31" s="229"/>
      <c r="K31" s="229"/>
      <c r="L31" s="229"/>
      <c r="M31" s="229"/>
      <c r="N31" s="229"/>
      <c r="O31" s="229"/>
      <c r="P31" s="229"/>
      <c r="Q31" s="229"/>
      <c r="R31" s="229"/>
    </row>
    <row r="34" spans="4:46">
      <c r="D34" s="127" t="s">
        <v>110</v>
      </c>
    </row>
    <row r="36" spans="4:46" s="95" customFormat="1" ht="15.75">
      <c r="D36" s="156" t="s">
        <v>111</v>
      </c>
      <c r="F36" s="154" t="s">
        <v>112</v>
      </c>
      <c r="AF36" s="155"/>
      <c r="AG36" s="155"/>
      <c r="AH36" s="155"/>
      <c r="AI36" s="155"/>
      <c r="AJ36" s="155"/>
      <c r="AK36" s="155"/>
      <c r="AL36" s="155"/>
      <c r="AM36" s="155"/>
      <c r="AN36" s="155"/>
      <c r="AO36" s="155"/>
      <c r="AP36" s="155"/>
      <c r="AQ36" s="155"/>
      <c r="AR36" s="155"/>
      <c r="AS36" s="155"/>
      <c r="AT36" s="155"/>
    </row>
    <row r="37" spans="4:46" s="95" customFormat="1" ht="15.75">
      <c r="D37" s="156"/>
      <c r="F37" s="228" t="s">
        <v>113</v>
      </c>
      <c r="G37" s="228"/>
      <c r="H37" s="228"/>
      <c r="I37" s="228"/>
      <c r="J37" s="228"/>
      <c r="K37" s="228"/>
      <c r="L37" s="228"/>
      <c r="M37" s="228"/>
      <c r="N37" s="228"/>
      <c r="O37" s="228"/>
      <c r="P37" s="228"/>
      <c r="Q37" s="228"/>
      <c r="AF37" s="155"/>
      <c r="AG37" s="155"/>
      <c r="AH37" s="155"/>
      <c r="AI37" s="155"/>
      <c r="AJ37" s="155"/>
      <c r="AK37" s="155"/>
      <c r="AL37" s="155"/>
      <c r="AM37" s="155"/>
      <c r="AN37" s="155"/>
      <c r="AO37" s="155"/>
      <c r="AP37" s="155"/>
      <c r="AQ37" s="155"/>
      <c r="AR37" s="155"/>
      <c r="AS37" s="155"/>
      <c r="AT37" s="155"/>
    </row>
    <row r="38" spans="4:46" s="95" customFormat="1" ht="15.75">
      <c r="F38" s="95" t="s">
        <v>114</v>
      </c>
      <c r="G38" s="95" t="s">
        <v>115</v>
      </c>
      <c r="AF38" s="155"/>
      <c r="AG38" s="155"/>
      <c r="AH38" s="155"/>
      <c r="AI38" s="155"/>
      <c r="AJ38" s="155"/>
      <c r="AK38" s="155"/>
      <c r="AL38" s="155"/>
      <c r="AM38" s="155"/>
      <c r="AN38" s="155"/>
      <c r="AO38" s="155"/>
      <c r="AP38" s="155"/>
      <c r="AQ38" s="155"/>
      <c r="AR38" s="155"/>
      <c r="AS38" s="155"/>
      <c r="AT38" s="155"/>
    </row>
    <row r="39" spans="4:46" s="95" customFormat="1" ht="15.75">
      <c r="F39" s="95" t="s">
        <v>116</v>
      </c>
      <c r="G39" s="95" t="s">
        <v>117</v>
      </c>
      <c r="AF39" s="155"/>
      <c r="AG39" s="155"/>
      <c r="AH39" s="155"/>
      <c r="AI39" s="155"/>
      <c r="AJ39" s="155"/>
      <c r="AK39" s="155"/>
      <c r="AL39" s="155"/>
      <c r="AM39" s="155"/>
      <c r="AN39" s="155"/>
      <c r="AO39" s="155"/>
      <c r="AP39" s="155"/>
      <c r="AQ39" s="155"/>
      <c r="AR39" s="155"/>
      <c r="AS39" s="155"/>
      <c r="AT39" s="155"/>
    </row>
    <row r="40" spans="4:46" s="95" customFormat="1" ht="15.75">
      <c r="F40" s="95" t="s">
        <v>118</v>
      </c>
      <c r="G40" s="95" t="s">
        <v>119</v>
      </c>
      <c r="AF40" s="155"/>
      <c r="AG40" s="155"/>
      <c r="AH40" s="155"/>
      <c r="AI40" s="155"/>
      <c r="AJ40" s="155"/>
      <c r="AK40" s="155"/>
      <c r="AL40" s="155"/>
      <c r="AM40" s="155"/>
      <c r="AN40" s="155"/>
      <c r="AO40" s="155"/>
      <c r="AP40" s="155"/>
      <c r="AQ40" s="155"/>
      <c r="AR40" s="155"/>
      <c r="AS40" s="155"/>
      <c r="AT40" s="155"/>
    </row>
    <row r="41" spans="4:46" s="95" customFormat="1" ht="15.75">
      <c r="F41" s="95" t="s">
        <v>120</v>
      </c>
      <c r="G41" s="95" t="s">
        <v>121</v>
      </c>
      <c r="AF41" s="155"/>
      <c r="AG41" s="155"/>
      <c r="AH41" s="155"/>
      <c r="AI41" s="155"/>
      <c r="AJ41" s="155"/>
      <c r="AK41" s="155"/>
      <c r="AL41" s="155"/>
      <c r="AM41" s="155"/>
      <c r="AN41" s="155"/>
      <c r="AO41" s="155"/>
      <c r="AP41" s="155"/>
      <c r="AQ41" s="155"/>
      <c r="AR41" s="155"/>
      <c r="AS41" s="155"/>
      <c r="AT41" s="155"/>
    </row>
    <row r="42" spans="4:46" s="95" customFormat="1" ht="15.75">
      <c r="F42" s="95" t="s">
        <v>122</v>
      </c>
      <c r="G42" s="95" t="s">
        <v>123</v>
      </c>
      <c r="AF42" s="155"/>
      <c r="AG42" s="155"/>
      <c r="AH42" s="155"/>
      <c r="AI42" s="155"/>
      <c r="AJ42" s="155"/>
      <c r="AK42" s="155"/>
      <c r="AL42" s="155"/>
      <c r="AM42" s="155"/>
      <c r="AN42" s="155"/>
      <c r="AO42" s="155"/>
      <c r="AP42" s="155"/>
      <c r="AQ42" s="155"/>
      <c r="AR42" s="155"/>
      <c r="AS42" s="155"/>
      <c r="AT42" s="155"/>
    </row>
    <row r="43" spans="4:46" s="95" customFormat="1" ht="47.1" customHeight="1">
      <c r="F43" s="158" t="s">
        <v>124</v>
      </c>
      <c r="G43" s="228" t="s">
        <v>125</v>
      </c>
      <c r="H43" s="228"/>
      <c r="I43" s="228"/>
      <c r="J43" s="228"/>
      <c r="K43" s="228"/>
      <c r="L43" s="228"/>
      <c r="M43" s="228"/>
      <c r="N43" s="228"/>
      <c r="O43" s="228"/>
      <c r="P43" s="228"/>
      <c r="Q43" s="228"/>
      <c r="R43" s="228"/>
      <c r="AF43" s="155"/>
      <c r="AG43" s="155"/>
      <c r="AH43" s="155"/>
      <c r="AI43" s="155"/>
      <c r="AJ43" s="155"/>
      <c r="AK43" s="155"/>
      <c r="AL43" s="155"/>
      <c r="AM43" s="155"/>
      <c r="AN43" s="155"/>
      <c r="AO43" s="155"/>
      <c r="AP43" s="155"/>
      <c r="AQ43" s="155"/>
      <c r="AR43" s="155"/>
      <c r="AS43" s="155"/>
      <c r="AT43" s="155"/>
    </row>
    <row r="44" spans="4:46" s="95" customFormat="1">
      <c r="AF44" s="155"/>
      <c r="AG44" s="155"/>
      <c r="AH44" s="155"/>
      <c r="AI44" s="155"/>
      <c r="AJ44" s="155"/>
      <c r="AK44" s="155"/>
      <c r="AL44" s="155"/>
      <c r="AM44" s="155"/>
      <c r="AN44" s="155"/>
      <c r="AO44" s="155"/>
      <c r="AP44" s="155"/>
      <c r="AQ44" s="155"/>
      <c r="AR44" s="155"/>
      <c r="AS44" s="155"/>
      <c r="AT44" s="155"/>
    </row>
    <row r="45" spans="4:46" s="95" customFormat="1" ht="15.75">
      <c r="D45" s="156" t="s">
        <v>126</v>
      </c>
      <c r="F45" s="154" t="s">
        <v>127</v>
      </c>
      <c r="AF45" s="155"/>
      <c r="AG45" s="155"/>
      <c r="AH45" s="155"/>
      <c r="AI45" s="155"/>
      <c r="AJ45" s="155"/>
      <c r="AK45" s="155"/>
      <c r="AL45" s="155"/>
      <c r="AM45" s="155"/>
      <c r="AN45" s="155"/>
      <c r="AO45" s="155"/>
      <c r="AP45" s="155"/>
      <c r="AQ45" s="155"/>
      <c r="AR45" s="155"/>
      <c r="AS45" s="155"/>
      <c r="AT45" s="155"/>
    </row>
    <row r="46" spans="4:46" s="95" customFormat="1" ht="15.6" customHeight="1">
      <c r="D46" s="156"/>
      <c r="F46" s="228" t="s">
        <v>113</v>
      </c>
      <c r="G46" s="228"/>
      <c r="H46" s="228"/>
      <c r="I46" s="228"/>
      <c r="J46" s="228"/>
      <c r="K46" s="228"/>
      <c r="L46" s="228"/>
      <c r="M46" s="228"/>
      <c r="N46" s="228"/>
      <c r="O46" s="228"/>
      <c r="P46" s="228"/>
      <c r="Q46" s="228"/>
      <c r="AF46" s="155"/>
      <c r="AG46" s="155"/>
      <c r="AH46" s="155"/>
      <c r="AI46" s="155"/>
      <c r="AJ46" s="155"/>
      <c r="AK46" s="155"/>
      <c r="AL46" s="155"/>
      <c r="AM46" s="155"/>
      <c r="AN46" s="155"/>
      <c r="AO46" s="155"/>
      <c r="AP46" s="155"/>
      <c r="AQ46" s="155"/>
      <c r="AR46" s="155"/>
      <c r="AS46" s="155"/>
      <c r="AT46" s="155"/>
    </row>
    <row r="47" spans="4:46" s="95" customFormat="1" ht="15.75">
      <c r="F47" s="95" t="s">
        <v>114</v>
      </c>
      <c r="G47" s="95" t="s">
        <v>128</v>
      </c>
      <c r="S47" s="228"/>
      <c r="T47" s="228"/>
      <c r="U47" s="228"/>
      <c r="V47" s="228"/>
      <c r="W47" s="228"/>
      <c r="X47" s="228"/>
      <c r="Y47" s="228"/>
      <c r="Z47" s="228"/>
      <c r="AA47" s="228"/>
      <c r="AB47" s="228"/>
      <c r="AC47" s="228"/>
      <c r="AD47" s="228"/>
      <c r="AE47" s="228"/>
      <c r="AF47" s="228"/>
      <c r="AG47" s="155"/>
      <c r="AH47" s="155"/>
      <c r="AI47" s="155"/>
      <c r="AJ47" s="155"/>
      <c r="AK47" s="155"/>
      <c r="AL47" s="155"/>
      <c r="AM47" s="155"/>
      <c r="AN47" s="155"/>
      <c r="AO47" s="155"/>
      <c r="AP47" s="155"/>
      <c r="AQ47" s="155"/>
      <c r="AR47" s="155"/>
      <c r="AS47" s="155"/>
      <c r="AT47" s="155"/>
    </row>
    <row r="48" spans="4:46" s="95" customFormat="1" ht="15.75">
      <c r="F48" s="95" t="s">
        <v>116</v>
      </c>
      <c r="G48" s="95" t="s">
        <v>129</v>
      </c>
      <c r="S48" s="228"/>
      <c r="T48" s="228"/>
      <c r="U48" s="155"/>
      <c r="V48" s="155"/>
      <c r="W48" s="155"/>
      <c r="X48" s="155"/>
      <c r="Y48" s="155"/>
      <c r="Z48" s="155"/>
      <c r="AA48" s="155"/>
      <c r="AB48" s="155"/>
      <c r="AC48" s="155"/>
      <c r="AD48" s="155"/>
      <c r="AE48" s="155"/>
      <c r="AF48" s="155"/>
      <c r="AG48" s="155"/>
      <c r="AH48" s="155"/>
    </row>
    <row r="49" spans="4:46" s="95" customFormat="1" ht="15.75">
      <c r="F49" s="95" t="s">
        <v>118</v>
      </c>
      <c r="G49" s="95" t="s">
        <v>130</v>
      </c>
      <c r="S49" s="228"/>
      <c r="T49" s="228"/>
      <c r="U49" s="228"/>
      <c r="V49" s="228"/>
      <c r="W49" s="228"/>
      <c r="X49" s="228"/>
      <c r="Y49" s="228"/>
      <c r="Z49" s="228"/>
      <c r="AA49" s="228"/>
      <c r="AB49" s="228"/>
      <c r="AC49" s="228"/>
      <c r="AD49" s="228"/>
      <c r="AE49" s="228"/>
      <c r="AF49" s="228"/>
      <c r="AG49" s="155"/>
      <c r="AH49" s="155"/>
      <c r="AI49" s="155"/>
      <c r="AJ49" s="155"/>
      <c r="AK49" s="155"/>
      <c r="AL49" s="155"/>
      <c r="AM49" s="155"/>
      <c r="AN49" s="155"/>
      <c r="AO49" s="155"/>
      <c r="AP49" s="155"/>
      <c r="AQ49" s="155"/>
      <c r="AR49" s="155"/>
      <c r="AS49" s="155"/>
      <c r="AT49" s="155"/>
    </row>
    <row r="50" spans="4:46" s="95" customFormat="1">
      <c r="F50" s="95" t="s">
        <v>120</v>
      </c>
      <c r="G50" s="228" t="s">
        <v>131</v>
      </c>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155"/>
      <c r="AH50" s="155"/>
      <c r="AI50" s="155"/>
      <c r="AJ50" s="155"/>
      <c r="AK50" s="155"/>
      <c r="AL50" s="155"/>
      <c r="AM50" s="155"/>
      <c r="AN50" s="155"/>
      <c r="AO50" s="155"/>
      <c r="AP50" s="155"/>
      <c r="AQ50" s="155"/>
      <c r="AR50" s="155"/>
      <c r="AS50" s="155"/>
      <c r="AT50" s="155"/>
    </row>
    <row r="51" spans="4:46" s="95" customFormat="1">
      <c r="D51" s="159"/>
      <c r="F51" s="95" t="s">
        <v>122</v>
      </c>
      <c r="G51" s="228" t="s">
        <v>132</v>
      </c>
      <c r="H51" s="228"/>
      <c r="I51" s="228"/>
      <c r="J51" s="228"/>
      <c r="K51" s="228"/>
      <c r="L51" s="228"/>
      <c r="M51" s="228"/>
      <c r="N51" s="228"/>
      <c r="O51" s="228"/>
      <c r="P51" s="228"/>
      <c r="Q51" s="228"/>
      <c r="R51" s="228"/>
      <c r="S51" s="228"/>
      <c r="T51" s="228"/>
      <c r="U51" s="228"/>
      <c r="V51" s="228"/>
      <c r="W51" s="228"/>
      <c r="X51" s="228"/>
      <c r="Y51" s="228"/>
      <c r="Z51" s="228"/>
      <c r="AA51" s="228"/>
      <c r="AB51" s="228"/>
      <c r="AC51" s="228"/>
      <c r="AD51" s="228"/>
      <c r="AE51" s="228"/>
      <c r="AF51" s="228"/>
      <c r="AG51" s="155"/>
      <c r="AH51" s="155"/>
      <c r="AI51" s="155"/>
      <c r="AJ51" s="155"/>
      <c r="AK51" s="155"/>
      <c r="AL51" s="155"/>
      <c r="AM51" s="155"/>
      <c r="AN51" s="155"/>
      <c r="AO51" s="155"/>
      <c r="AP51" s="155"/>
      <c r="AQ51" s="155"/>
      <c r="AR51" s="155"/>
      <c r="AS51" s="155"/>
      <c r="AT51" s="155"/>
    </row>
    <row r="52" spans="4:46" s="95" customFormat="1">
      <c r="F52" s="95" t="s">
        <v>124</v>
      </c>
      <c r="G52" s="228" t="s">
        <v>133</v>
      </c>
      <c r="H52" s="228"/>
      <c r="I52" s="228"/>
      <c r="J52" s="228"/>
      <c r="K52" s="228"/>
      <c r="L52" s="228"/>
      <c r="M52" s="228"/>
      <c r="N52" s="228"/>
      <c r="O52" s="228"/>
      <c r="P52" s="228"/>
      <c r="Q52" s="228"/>
      <c r="R52" s="228"/>
      <c r="S52" s="228"/>
      <c r="T52" s="228"/>
      <c r="U52" s="228"/>
      <c r="V52" s="228"/>
      <c r="W52" s="228"/>
      <c r="X52" s="228"/>
      <c r="Y52" s="228"/>
      <c r="Z52" s="228"/>
      <c r="AA52" s="228"/>
      <c r="AB52" s="228"/>
      <c r="AC52" s="228"/>
      <c r="AD52" s="228"/>
      <c r="AE52" s="228"/>
      <c r="AF52" s="228"/>
      <c r="AG52" s="155"/>
      <c r="AH52" s="155"/>
      <c r="AI52" s="155"/>
      <c r="AJ52" s="155"/>
      <c r="AK52" s="155"/>
      <c r="AL52" s="155"/>
      <c r="AM52" s="155"/>
      <c r="AN52" s="155"/>
      <c r="AO52" s="155"/>
      <c r="AP52" s="155"/>
      <c r="AQ52" s="155"/>
      <c r="AR52" s="155"/>
      <c r="AS52" s="155"/>
      <c r="AT52" s="155"/>
    </row>
    <row r="53" spans="4:46" s="95" customFormat="1">
      <c r="F53" s="95" t="s">
        <v>134</v>
      </c>
      <c r="G53" s="228" t="s">
        <v>135</v>
      </c>
      <c r="H53" s="228"/>
      <c r="I53" s="228"/>
      <c r="J53" s="228"/>
      <c r="K53" s="228"/>
      <c r="L53" s="228"/>
      <c r="M53" s="228"/>
      <c r="N53" s="228"/>
      <c r="O53" s="228"/>
      <c r="P53" s="228"/>
      <c r="Q53" s="228"/>
      <c r="R53" s="228"/>
      <c r="S53" s="157"/>
      <c r="T53" s="157"/>
      <c r="U53" s="157"/>
      <c r="V53" s="157"/>
      <c r="W53" s="157"/>
      <c r="X53" s="157"/>
      <c r="Y53" s="157"/>
      <c r="Z53" s="157"/>
      <c r="AA53" s="157"/>
      <c r="AB53" s="157"/>
      <c r="AC53" s="157"/>
      <c r="AD53" s="157"/>
      <c r="AE53" s="157"/>
      <c r="AF53" s="157"/>
      <c r="AG53" s="155"/>
      <c r="AH53" s="155"/>
      <c r="AI53" s="155"/>
      <c r="AJ53" s="155"/>
      <c r="AK53" s="155"/>
      <c r="AL53" s="155"/>
      <c r="AM53" s="155"/>
      <c r="AN53" s="155"/>
      <c r="AO53" s="155"/>
      <c r="AP53" s="155"/>
      <c r="AQ53" s="155"/>
      <c r="AR53" s="155"/>
      <c r="AS53" s="155"/>
      <c r="AT53" s="155"/>
    </row>
    <row r="54" spans="4:46" s="95" customFormat="1">
      <c r="F54" s="95" t="s">
        <v>136</v>
      </c>
      <c r="G54" s="228" t="s">
        <v>137</v>
      </c>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155"/>
      <c r="AH54" s="155"/>
      <c r="AI54" s="155"/>
      <c r="AJ54" s="155"/>
      <c r="AK54" s="155"/>
      <c r="AL54" s="155"/>
      <c r="AM54" s="155"/>
      <c r="AN54" s="155"/>
      <c r="AO54" s="155"/>
      <c r="AP54" s="155"/>
      <c r="AQ54" s="155"/>
      <c r="AR54" s="155"/>
      <c r="AS54" s="155"/>
      <c r="AT54" s="155"/>
    </row>
    <row r="55" spans="4:46" s="95" customFormat="1">
      <c r="F55" s="95" t="s">
        <v>138</v>
      </c>
      <c r="G55" s="228" t="s">
        <v>139</v>
      </c>
      <c r="H55" s="228"/>
      <c r="I55" s="228"/>
      <c r="J55" s="228"/>
      <c r="K55" s="228"/>
      <c r="L55" s="228"/>
      <c r="M55" s="228"/>
      <c r="N55" s="228"/>
      <c r="O55" s="228"/>
      <c r="P55" s="228"/>
      <c r="Q55" s="228"/>
      <c r="R55" s="228"/>
      <c r="S55" s="157"/>
      <c r="T55" s="157"/>
      <c r="U55" s="157"/>
      <c r="V55" s="157"/>
      <c r="W55" s="157"/>
      <c r="X55" s="157"/>
      <c r="Y55" s="157"/>
      <c r="Z55" s="157"/>
      <c r="AA55" s="157"/>
      <c r="AB55" s="157"/>
      <c r="AC55" s="157"/>
      <c r="AD55" s="157"/>
      <c r="AE55" s="157"/>
      <c r="AF55" s="157"/>
      <c r="AG55" s="155"/>
      <c r="AH55" s="155"/>
      <c r="AI55" s="155"/>
      <c r="AJ55" s="155"/>
      <c r="AK55" s="155"/>
      <c r="AL55" s="155"/>
      <c r="AM55" s="155"/>
      <c r="AN55" s="155"/>
      <c r="AO55" s="155"/>
      <c r="AP55" s="155"/>
      <c r="AQ55" s="155"/>
      <c r="AR55" s="155"/>
      <c r="AS55" s="155"/>
      <c r="AT55" s="155"/>
    </row>
    <row r="56" spans="4:46" s="95" customFormat="1">
      <c r="F56" s="95" t="s">
        <v>140</v>
      </c>
      <c r="G56" s="228" t="s">
        <v>141</v>
      </c>
      <c r="H56" s="228"/>
      <c r="I56" s="228"/>
      <c r="J56" s="228"/>
      <c r="K56" s="228"/>
      <c r="L56" s="228"/>
      <c r="M56" s="228"/>
      <c r="N56" s="228"/>
      <c r="O56" s="228"/>
      <c r="P56" s="228"/>
      <c r="Q56" s="228"/>
      <c r="R56" s="228"/>
      <c r="S56" s="157"/>
      <c r="T56" s="157"/>
      <c r="U56" s="157"/>
      <c r="V56" s="157"/>
      <c r="W56" s="157"/>
      <c r="X56" s="157"/>
      <c r="Y56" s="157"/>
      <c r="Z56" s="157"/>
      <c r="AA56" s="157"/>
      <c r="AB56" s="157"/>
      <c r="AC56" s="157"/>
      <c r="AD56" s="157"/>
      <c r="AE56" s="157"/>
      <c r="AF56" s="157"/>
      <c r="AG56" s="155"/>
      <c r="AH56" s="155"/>
      <c r="AI56" s="155"/>
      <c r="AJ56" s="155"/>
      <c r="AK56" s="155"/>
      <c r="AL56" s="155"/>
      <c r="AM56" s="155"/>
      <c r="AN56" s="155"/>
      <c r="AO56" s="155"/>
      <c r="AP56" s="155"/>
      <c r="AQ56" s="155"/>
      <c r="AR56" s="155"/>
      <c r="AS56" s="155"/>
      <c r="AT56" s="155"/>
    </row>
    <row r="57" spans="4:46" s="95" customFormat="1">
      <c r="F57" s="95" t="s">
        <v>142</v>
      </c>
      <c r="G57" s="228" t="s">
        <v>143</v>
      </c>
      <c r="H57" s="228"/>
      <c r="I57" s="228"/>
      <c r="J57" s="228"/>
      <c r="K57" s="228"/>
      <c r="L57" s="228"/>
      <c r="M57" s="228"/>
      <c r="N57" s="228"/>
      <c r="O57" s="228"/>
      <c r="P57" s="228"/>
      <c r="Q57" s="228"/>
      <c r="R57" s="228"/>
      <c r="S57" s="228"/>
      <c r="T57" s="228"/>
      <c r="U57" s="228"/>
      <c r="V57" s="228"/>
      <c r="W57" s="228"/>
      <c r="X57" s="228"/>
      <c r="Y57" s="228"/>
      <c r="Z57" s="228"/>
      <c r="AA57" s="228"/>
      <c r="AB57" s="228"/>
      <c r="AC57" s="228"/>
      <c r="AD57" s="228"/>
      <c r="AE57" s="228"/>
      <c r="AF57" s="228"/>
      <c r="AG57" s="155"/>
      <c r="AH57" s="155"/>
      <c r="AI57" s="155"/>
      <c r="AJ57" s="155"/>
      <c r="AK57" s="155"/>
      <c r="AL57" s="155"/>
      <c r="AM57" s="155"/>
      <c r="AN57" s="155"/>
      <c r="AO57" s="155"/>
      <c r="AP57" s="155"/>
      <c r="AQ57" s="155"/>
      <c r="AR57" s="155"/>
      <c r="AS57" s="155"/>
      <c r="AT57" s="155"/>
    </row>
    <row r="58" spans="4:46" s="95" customFormat="1">
      <c r="F58" s="95" t="s">
        <v>144</v>
      </c>
      <c r="G58" s="228" t="s">
        <v>145</v>
      </c>
      <c r="H58" s="228"/>
      <c r="I58" s="228"/>
      <c r="J58" s="228"/>
      <c r="K58" s="228"/>
      <c r="L58" s="228"/>
      <c r="M58" s="228"/>
      <c r="N58" s="228"/>
      <c r="O58" s="228"/>
      <c r="P58" s="228"/>
      <c r="Q58" s="228"/>
      <c r="R58" s="228"/>
      <c r="S58" s="157"/>
      <c r="T58" s="157"/>
      <c r="U58" s="157"/>
      <c r="V58" s="157"/>
      <c r="W58" s="157"/>
      <c r="X58" s="157"/>
      <c r="Y58" s="157"/>
      <c r="Z58" s="157"/>
      <c r="AA58" s="157"/>
      <c r="AB58" s="157"/>
      <c r="AC58" s="157"/>
      <c r="AD58" s="157"/>
      <c r="AE58" s="157"/>
      <c r="AF58" s="157"/>
      <c r="AG58" s="155"/>
      <c r="AH58" s="155"/>
      <c r="AI58" s="155"/>
      <c r="AJ58" s="155"/>
      <c r="AK58" s="155"/>
      <c r="AL58" s="155"/>
      <c r="AM58" s="155"/>
      <c r="AN58" s="155"/>
      <c r="AO58" s="155"/>
      <c r="AP58" s="155"/>
      <c r="AQ58" s="155"/>
      <c r="AR58" s="155"/>
      <c r="AS58" s="155"/>
      <c r="AT58" s="155"/>
    </row>
    <row r="59" spans="4:46" s="95" customFormat="1">
      <c r="F59" s="95" t="s">
        <v>146</v>
      </c>
      <c r="G59" s="228" t="s">
        <v>147</v>
      </c>
      <c r="H59" s="228"/>
      <c r="I59" s="228"/>
      <c r="J59" s="228"/>
      <c r="K59" s="228"/>
      <c r="L59" s="228"/>
      <c r="M59" s="228"/>
      <c r="N59" s="228"/>
      <c r="O59" s="228"/>
      <c r="P59" s="228"/>
      <c r="Q59" s="228"/>
      <c r="R59" s="228"/>
      <c r="S59" s="157"/>
      <c r="T59" s="157"/>
      <c r="U59" s="157"/>
      <c r="V59" s="157"/>
      <c r="W59" s="157"/>
      <c r="X59" s="157"/>
      <c r="Y59" s="157"/>
      <c r="Z59" s="157"/>
      <c r="AA59" s="157"/>
      <c r="AB59" s="157"/>
      <c r="AC59" s="157"/>
      <c r="AD59" s="157"/>
      <c r="AE59" s="157"/>
      <c r="AF59" s="157"/>
      <c r="AG59" s="155"/>
      <c r="AH59" s="155"/>
      <c r="AI59" s="155"/>
      <c r="AJ59" s="155"/>
      <c r="AK59" s="155"/>
      <c r="AL59" s="155"/>
      <c r="AM59" s="155"/>
      <c r="AN59" s="155"/>
      <c r="AO59" s="155"/>
      <c r="AP59" s="155"/>
      <c r="AQ59" s="155"/>
      <c r="AR59" s="155"/>
      <c r="AS59" s="155"/>
      <c r="AT59" s="155"/>
    </row>
    <row r="60" spans="4:46" s="95" customFormat="1">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5"/>
      <c r="AH60" s="155"/>
      <c r="AI60" s="155"/>
      <c r="AJ60" s="155"/>
      <c r="AK60" s="155"/>
      <c r="AL60" s="155"/>
      <c r="AM60" s="155"/>
      <c r="AN60" s="155"/>
      <c r="AO60" s="155"/>
      <c r="AP60" s="155"/>
      <c r="AQ60" s="155"/>
      <c r="AR60" s="155"/>
      <c r="AS60" s="155"/>
      <c r="AT60" s="155"/>
    </row>
    <row r="61" spans="4:46" s="95" customFormat="1" ht="15.75">
      <c r="D61" s="156" t="s">
        <v>148</v>
      </c>
      <c r="F61" s="154" t="s">
        <v>149</v>
      </c>
      <c r="AF61" s="155"/>
      <c r="AG61" s="155"/>
      <c r="AH61" s="155"/>
      <c r="AI61" s="155"/>
      <c r="AJ61" s="155"/>
      <c r="AK61" s="155"/>
      <c r="AL61" s="155"/>
      <c r="AM61" s="155"/>
      <c r="AN61" s="155"/>
      <c r="AO61" s="155"/>
      <c r="AP61" s="155"/>
      <c r="AQ61" s="155"/>
      <c r="AR61" s="155"/>
      <c r="AS61" s="155"/>
      <c r="AT61" s="155"/>
    </row>
    <row r="62" spans="4:46" s="95" customFormat="1" ht="15.75">
      <c r="D62" s="156"/>
      <c r="F62" s="132" t="s">
        <v>150</v>
      </c>
      <c r="AF62" s="155"/>
      <c r="AG62" s="155"/>
      <c r="AH62" s="155"/>
      <c r="AI62" s="155"/>
      <c r="AJ62" s="155"/>
      <c r="AK62" s="155"/>
      <c r="AL62" s="155"/>
      <c r="AM62" s="155"/>
      <c r="AN62" s="155"/>
      <c r="AO62" s="155"/>
      <c r="AP62" s="155"/>
      <c r="AQ62" s="155"/>
      <c r="AR62" s="155"/>
      <c r="AS62" s="155"/>
      <c r="AT62" s="155"/>
    </row>
    <row r="63" spans="4:46" s="95" customFormat="1" ht="15.75">
      <c r="D63" s="156"/>
      <c r="F63" s="228" t="s">
        <v>113</v>
      </c>
      <c r="G63" s="228"/>
      <c r="H63" s="228"/>
      <c r="I63" s="228"/>
      <c r="J63" s="228"/>
      <c r="K63" s="228"/>
      <c r="L63" s="228"/>
      <c r="M63" s="228"/>
      <c r="N63" s="228"/>
      <c r="O63" s="228"/>
      <c r="P63" s="228"/>
      <c r="Q63" s="228"/>
      <c r="AF63" s="155"/>
      <c r="AG63" s="155"/>
      <c r="AH63" s="155"/>
      <c r="AI63" s="155"/>
      <c r="AJ63" s="155"/>
      <c r="AK63" s="155"/>
      <c r="AL63" s="155"/>
      <c r="AM63" s="155"/>
      <c r="AN63" s="155"/>
      <c r="AO63" s="155"/>
      <c r="AP63" s="155"/>
      <c r="AQ63" s="155"/>
      <c r="AR63" s="155"/>
      <c r="AS63" s="155"/>
      <c r="AT63" s="155"/>
    </row>
    <row r="64" spans="4:46" s="95" customFormat="1" ht="30.95" customHeight="1">
      <c r="F64" s="96" t="s">
        <v>151</v>
      </c>
      <c r="G64" s="228" t="s">
        <v>152</v>
      </c>
      <c r="H64" s="228"/>
      <c r="I64" s="228"/>
      <c r="J64" s="228"/>
      <c r="K64" s="228"/>
      <c r="L64" s="228"/>
      <c r="M64" s="228"/>
      <c r="N64" s="228"/>
      <c r="O64" s="228"/>
      <c r="P64" s="228"/>
      <c r="Q64" s="228"/>
      <c r="R64" s="228"/>
      <c r="S64" s="228"/>
      <c r="T64" s="228"/>
      <c r="U64" s="228"/>
      <c r="V64" s="228"/>
      <c r="W64" s="228"/>
      <c r="X64" s="228"/>
      <c r="Y64" s="228"/>
      <c r="Z64" s="228"/>
      <c r="AA64" s="228"/>
      <c r="AB64" s="228"/>
      <c r="AC64" s="228"/>
      <c r="AD64" s="228"/>
      <c r="AE64" s="155"/>
      <c r="AF64" s="155"/>
      <c r="AG64" s="155"/>
      <c r="AH64" s="155"/>
      <c r="AI64" s="155"/>
      <c r="AJ64" s="155"/>
      <c r="AK64" s="155"/>
      <c r="AL64" s="155"/>
      <c r="AM64" s="155"/>
      <c r="AN64" s="155"/>
      <c r="AO64" s="155"/>
      <c r="AP64" s="155"/>
      <c r="AQ64" s="155"/>
      <c r="AR64" s="155"/>
      <c r="AS64" s="155"/>
      <c r="AT64" s="155"/>
    </row>
    <row r="65" spans="4:46" s="95" customFormat="1" ht="28.5" customHeight="1">
      <c r="F65" s="96" t="s">
        <v>153</v>
      </c>
      <c r="G65" s="228" t="s">
        <v>154</v>
      </c>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155"/>
      <c r="AF65" s="155"/>
      <c r="AG65" s="155"/>
      <c r="AH65" s="155"/>
      <c r="AI65" s="155"/>
      <c r="AJ65" s="155"/>
      <c r="AK65" s="155"/>
      <c r="AL65" s="155"/>
      <c r="AM65" s="155"/>
      <c r="AN65" s="155"/>
      <c r="AO65" s="155"/>
      <c r="AP65" s="155"/>
      <c r="AQ65" s="155"/>
      <c r="AR65" s="155"/>
      <c r="AS65" s="155"/>
      <c r="AT65" s="155"/>
    </row>
    <row r="66" spans="4:46" s="95" customFormat="1">
      <c r="F66" s="96" t="s">
        <v>155</v>
      </c>
      <c r="G66" s="228" t="s">
        <v>156</v>
      </c>
      <c r="H66" s="228"/>
      <c r="I66" s="228"/>
      <c r="J66" s="228"/>
      <c r="K66" s="228"/>
      <c r="L66" s="228"/>
      <c r="M66" s="228"/>
      <c r="N66" s="228"/>
      <c r="O66" s="228"/>
      <c r="P66" s="228"/>
      <c r="Q66" s="228"/>
      <c r="R66" s="228"/>
      <c r="S66" s="228"/>
      <c r="T66" s="228"/>
      <c r="U66" s="228"/>
      <c r="V66" s="228"/>
      <c r="W66" s="228"/>
      <c r="X66" s="228"/>
      <c r="Y66" s="228"/>
      <c r="Z66" s="228"/>
      <c r="AA66" s="228"/>
      <c r="AB66" s="228"/>
      <c r="AC66" s="228"/>
      <c r="AD66" s="228"/>
      <c r="AF66" s="155"/>
      <c r="AG66" s="155"/>
      <c r="AH66" s="155"/>
      <c r="AI66" s="155"/>
      <c r="AJ66" s="155"/>
      <c r="AK66" s="155"/>
      <c r="AL66" s="155"/>
      <c r="AM66" s="155"/>
      <c r="AN66" s="155"/>
      <c r="AO66" s="155"/>
      <c r="AP66" s="155"/>
      <c r="AQ66" s="155"/>
      <c r="AR66" s="155"/>
      <c r="AS66" s="155"/>
      <c r="AT66" s="155"/>
    </row>
    <row r="67" spans="4:46" s="95" customFormat="1">
      <c r="F67" s="96" t="s">
        <v>157</v>
      </c>
      <c r="G67" s="228" t="s">
        <v>158</v>
      </c>
      <c r="H67" s="228"/>
      <c r="I67" s="228"/>
      <c r="J67" s="228"/>
      <c r="K67" s="228"/>
      <c r="L67" s="228"/>
      <c r="M67" s="228"/>
      <c r="N67" s="228"/>
      <c r="O67" s="228"/>
      <c r="P67" s="228"/>
      <c r="Q67" s="228"/>
      <c r="R67" s="228"/>
      <c r="S67" s="228"/>
      <c r="T67" s="228"/>
      <c r="U67" s="228"/>
      <c r="V67" s="228"/>
      <c r="W67" s="228"/>
      <c r="X67" s="228"/>
      <c r="Y67" s="228"/>
      <c r="Z67" s="228"/>
      <c r="AA67" s="228"/>
      <c r="AB67" s="228"/>
      <c r="AC67" s="228"/>
      <c r="AD67" s="228"/>
      <c r="AF67" s="155"/>
      <c r="AG67" s="155"/>
      <c r="AH67" s="155"/>
      <c r="AI67" s="155"/>
      <c r="AJ67" s="155"/>
      <c r="AK67" s="155"/>
      <c r="AL67" s="155"/>
      <c r="AM67" s="155"/>
      <c r="AN67" s="155"/>
      <c r="AO67" s="155"/>
      <c r="AP67" s="155"/>
      <c r="AQ67" s="155"/>
      <c r="AR67" s="155"/>
      <c r="AS67" s="155"/>
      <c r="AT67" s="155"/>
    </row>
    <row r="68" spans="4:46" s="95" customFormat="1">
      <c r="F68" s="96" t="s">
        <v>159</v>
      </c>
      <c r="G68" s="228" t="s">
        <v>160</v>
      </c>
      <c r="H68" s="228"/>
      <c r="I68" s="228"/>
      <c r="J68" s="228"/>
      <c r="K68" s="228"/>
      <c r="L68" s="228"/>
      <c r="M68" s="228"/>
      <c r="N68" s="228"/>
      <c r="O68" s="228"/>
      <c r="P68" s="228"/>
      <c r="Q68" s="228"/>
      <c r="R68" s="228"/>
      <c r="S68" s="157"/>
      <c r="T68" s="157"/>
      <c r="U68" s="157"/>
      <c r="V68" s="157"/>
      <c r="W68" s="157"/>
      <c r="X68" s="157"/>
      <c r="Y68" s="157"/>
      <c r="Z68" s="157"/>
      <c r="AA68" s="157"/>
      <c r="AB68" s="157"/>
      <c r="AC68" s="157"/>
      <c r="AD68" s="157"/>
      <c r="AF68" s="155"/>
      <c r="AG68" s="155"/>
      <c r="AH68" s="155"/>
      <c r="AI68" s="155"/>
      <c r="AJ68" s="155"/>
      <c r="AK68" s="155"/>
      <c r="AL68" s="155"/>
      <c r="AM68" s="155"/>
      <c r="AN68" s="155"/>
      <c r="AO68" s="155"/>
      <c r="AP68" s="155"/>
      <c r="AQ68" s="155"/>
      <c r="AR68" s="155"/>
      <c r="AS68" s="155"/>
      <c r="AT68" s="155"/>
    </row>
    <row r="69" spans="4:46" s="95" customFormat="1">
      <c r="F69" s="96" t="s">
        <v>161</v>
      </c>
      <c r="G69" s="228" t="s">
        <v>162</v>
      </c>
      <c r="H69" s="228"/>
      <c r="I69" s="228"/>
      <c r="J69" s="228"/>
      <c r="K69" s="228"/>
      <c r="L69" s="228"/>
      <c r="M69" s="228"/>
      <c r="N69" s="228"/>
      <c r="O69" s="228"/>
      <c r="P69" s="228"/>
      <c r="Q69" s="228"/>
      <c r="R69" s="228"/>
      <c r="S69" s="157"/>
      <c r="T69" s="157"/>
      <c r="U69" s="157"/>
      <c r="V69" s="157"/>
      <c r="W69" s="157"/>
      <c r="X69" s="157"/>
      <c r="Y69" s="157"/>
      <c r="Z69" s="157"/>
      <c r="AA69" s="157"/>
      <c r="AB69" s="157"/>
      <c r="AC69" s="157"/>
      <c r="AD69" s="157"/>
      <c r="AF69" s="155"/>
      <c r="AG69" s="155"/>
      <c r="AH69" s="155"/>
      <c r="AI69" s="155"/>
      <c r="AJ69" s="155"/>
      <c r="AK69" s="155"/>
      <c r="AL69" s="155"/>
      <c r="AM69" s="155"/>
      <c r="AN69" s="155"/>
      <c r="AO69" s="155"/>
      <c r="AP69" s="155"/>
      <c r="AQ69" s="155"/>
      <c r="AR69" s="155"/>
      <c r="AS69" s="155"/>
      <c r="AT69" s="155"/>
    </row>
    <row r="70" spans="4:46" s="95" customFormat="1">
      <c r="F70" s="96" t="s">
        <v>163</v>
      </c>
      <c r="G70" s="228" t="s">
        <v>164</v>
      </c>
      <c r="H70" s="228"/>
      <c r="I70" s="228"/>
      <c r="J70" s="228"/>
      <c r="K70" s="228"/>
      <c r="L70" s="228"/>
      <c r="M70" s="228"/>
      <c r="N70" s="228"/>
      <c r="O70" s="228"/>
      <c r="P70" s="228"/>
      <c r="Q70" s="228"/>
      <c r="R70" s="228"/>
      <c r="S70" s="157"/>
      <c r="T70" s="157"/>
      <c r="U70" s="157"/>
      <c r="V70" s="157"/>
      <c r="W70" s="157"/>
      <c r="X70" s="157"/>
      <c r="Y70" s="157"/>
      <c r="Z70" s="157"/>
      <c r="AA70" s="157"/>
      <c r="AB70" s="157"/>
      <c r="AC70" s="157"/>
      <c r="AD70" s="157"/>
      <c r="AF70" s="155"/>
      <c r="AG70" s="155"/>
      <c r="AH70" s="155"/>
      <c r="AI70" s="155"/>
      <c r="AJ70" s="155"/>
      <c r="AK70" s="155"/>
      <c r="AL70" s="155"/>
      <c r="AM70" s="155"/>
      <c r="AN70" s="155"/>
      <c r="AO70" s="155"/>
      <c r="AP70" s="155"/>
      <c r="AQ70" s="155"/>
      <c r="AR70" s="155"/>
      <c r="AS70" s="155"/>
      <c r="AT70" s="155"/>
    </row>
    <row r="71" spans="4:46" s="95" customFormat="1" ht="24.95" customHeight="1">
      <c r="F71" s="96" t="s">
        <v>165</v>
      </c>
      <c r="G71" s="228" t="s">
        <v>166</v>
      </c>
      <c r="H71" s="228"/>
      <c r="I71" s="228"/>
      <c r="J71" s="228"/>
      <c r="K71" s="228"/>
      <c r="L71" s="228"/>
      <c r="M71" s="228"/>
      <c r="N71" s="228"/>
      <c r="O71" s="228"/>
      <c r="P71" s="228"/>
      <c r="Q71" s="228"/>
      <c r="R71" s="228"/>
      <c r="S71" s="157"/>
      <c r="T71" s="157"/>
      <c r="U71" s="157"/>
      <c r="V71" s="157"/>
      <c r="W71" s="157"/>
      <c r="X71" s="157"/>
      <c r="Y71" s="157"/>
      <c r="Z71" s="157"/>
      <c r="AA71" s="157"/>
      <c r="AB71" s="157"/>
      <c r="AC71" s="157"/>
      <c r="AD71" s="157"/>
      <c r="AF71" s="155"/>
      <c r="AG71" s="155"/>
      <c r="AH71" s="155"/>
      <c r="AI71" s="155"/>
      <c r="AJ71" s="155"/>
      <c r="AK71" s="155"/>
      <c r="AL71" s="155"/>
      <c r="AM71" s="155"/>
      <c r="AN71" s="155"/>
      <c r="AO71" s="155"/>
      <c r="AP71" s="155"/>
      <c r="AQ71" s="155"/>
      <c r="AR71" s="155"/>
      <c r="AS71" s="155"/>
      <c r="AT71" s="155"/>
    </row>
    <row r="72" spans="4:46" s="95" customFormat="1">
      <c r="F72" s="96" t="s">
        <v>167</v>
      </c>
      <c r="G72" s="228" t="s">
        <v>168</v>
      </c>
      <c r="H72" s="228"/>
      <c r="I72" s="228"/>
      <c r="J72" s="228"/>
      <c r="K72" s="228"/>
      <c r="L72" s="228"/>
      <c r="M72" s="228"/>
      <c r="N72" s="228"/>
      <c r="O72" s="228"/>
      <c r="P72" s="228"/>
      <c r="Q72" s="228"/>
      <c r="R72" s="228"/>
      <c r="S72" s="157"/>
      <c r="T72" s="157"/>
      <c r="U72" s="157"/>
      <c r="V72" s="157"/>
      <c r="W72" s="157"/>
      <c r="X72" s="157"/>
      <c r="Y72" s="157"/>
      <c r="Z72" s="157"/>
      <c r="AA72" s="157"/>
      <c r="AB72" s="157"/>
      <c r="AC72" s="157"/>
      <c r="AD72" s="157"/>
      <c r="AF72" s="155"/>
      <c r="AG72" s="155"/>
      <c r="AH72" s="155"/>
      <c r="AI72" s="155"/>
      <c r="AJ72" s="155"/>
      <c r="AK72" s="155"/>
      <c r="AL72" s="155"/>
      <c r="AM72" s="155"/>
      <c r="AN72" s="155"/>
      <c r="AO72" s="155"/>
      <c r="AP72" s="155"/>
      <c r="AQ72" s="155"/>
      <c r="AR72" s="155"/>
      <c r="AS72" s="155"/>
      <c r="AT72" s="155"/>
    </row>
    <row r="73" spans="4:46" s="95" customFormat="1">
      <c r="F73" s="96" t="s">
        <v>169</v>
      </c>
      <c r="G73" s="228" t="s">
        <v>170</v>
      </c>
      <c r="H73" s="228"/>
      <c r="I73" s="228"/>
      <c r="J73" s="228"/>
      <c r="K73" s="228"/>
      <c r="L73" s="228"/>
      <c r="M73" s="228"/>
      <c r="N73" s="228"/>
      <c r="O73" s="228"/>
      <c r="P73" s="228"/>
      <c r="Q73" s="228"/>
      <c r="R73" s="228"/>
      <c r="S73" s="157"/>
      <c r="T73" s="157"/>
      <c r="U73" s="157"/>
      <c r="V73" s="157"/>
      <c r="W73" s="157"/>
      <c r="X73" s="157"/>
      <c r="Y73" s="157"/>
      <c r="Z73" s="157"/>
      <c r="AA73" s="157"/>
      <c r="AB73" s="157"/>
      <c r="AC73" s="157"/>
      <c r="AD73" s="157"/>
      <c r="AF73" s="155"/>
      <c r="AG73" s="155"/>
      <c r="AH73" s="155"/>
      <c r="AI73" s="155"/>
      <c r="AJ73" s="155"/>
      <c r="AK73" s="155"/>
      <c r="AL73" s="155"/>
      <c r="AM73" s="155"/>
      <c r="AN73" s="155"/>
      <c r="AO73" s="155"/>
      <c r="AP73" s="155"/>
      <c r="AQ73" s="155"/>
      <c r="AR73" s="155"/>
      <c r="AS73" s="155"/>
      <c r="AT73" s="155"/>
    </row>
    <row r="74" spans="4:46" s="95" customFormat="1">
      <c r="F74" s="96" t="s">
        <v>142</v>
      </c>
      <c r="G74" s="228" t="s">
        <v>171</v>
      </c>
      <c r="H74" s="228"/>
      <c r="I74" s="228"/>
      <c r="J74" s="228"/>
      <c r="K74" s="228"/>
      <c r="L74" s="228"/>
      <c r="M74" s="228"/>
      <c r="N74" s="228"/>
      <c r="O74" s="228"/>
      <c r="P74" s="228"/>
      <c r="Q74" s="228"/>
      <c r="R74" s="228"/>
      <c r="S74" s="157"/>
      <c r="T74" s="157"/>
      <c r="U74" s="157"/>
      <c r="V74" s="157"/>
      <c r="W74" s="157"/>
      <c r="X74" s="157"/>
      <c r="Y74" s="157"/>
      <c r="Z74" s="157"/>
      <c r="AA74" s="157"/>
      <c r="AB74" s="157"/>
      <c r="AC74" s="157"/>
      <c r="AD74" s="157"/>
      <c r="AF74" s="155"/>
      <c r="AG74" s="155"/>
      <c r="AH74" s="155"/>
      <c r="AI74" s="155"/>
      <c r="AJ74" s="155"/>
      <c r="AK74" s="155"/>
      <c r="AL74" s="155"/>
      <c r="AM74" s="155"/>
      <c r="AN74" s="155"/>
      <c r="AO74" s="155"/>
      <c r="AP74" s="155"/>
      <c r="AQ74" s="155"/>
      <c r="AR74" s="155"/>
      <c r="AS74" s="155"/>
      <c r="AT74" s="155"/>
    </row>
    <row r="75" spans="4:46" s="95" customFormat="1">
      <c r="F75" s="96"/>
      <c r="G75" s="157"/>
      <c r="H75" s="157"/>
      <c r="I75" s="157"/>
      <c r="J75" s="157"/>
      <c r="K75" s="157"/>
      <c r="L75" s="157"/>
      <c r="M75" s="157"/>
      <c r="N75" s="157"/>
      <c r="O75" s="157"/>
      <c r="P75" s="157"/>
      <c r="Q75" s="157"/>
      <c r="R75" s="157"/>
      <c r="S75" s="157"/>
      <c r="T75" s="157"/>
      <c r="U75" s="157"/>
      <c r="V75" s="157"/>
      <c r="W75" s="157"/>
      <c r="X75" s="157"/>
      <c r="Y75" s="157"/>
      <c r="Z75" s="157"/>
      <c r="AA75" s="157"/>
      <c r="AB75" s="157"/>
      <c r="AC75" s="157"/>
      <c r="AD75" s="157"/>
      <c r="AF75" s="155"/>
      <c r="AG75" s="155"/>
      <c r="AH75" s="155"/>
      <c r="AI75" s="155"/>
      <c r="AJ75" s="155"/>
      <c r="AK75" s="155"/>
      <c r="AL75" s="155"/>
      <c r="AM75" s="155"/>
      <c r="AN75" s="155"/>
      <c r="AO75" s="155"/>
      <c r="AP75" s="155"/>
      <c r="AQ75" s="155"/>
      <c r="AR75" s="155"/>
      <c r="AS75" s="155"/>
      <c r="AT75" s="155"/>
    </row>
    <row r="76" spans="4:46" s="95" customFormat="1" ht="15.75">
      <c r="D76" s="156" t="s">
        <v>172</v>
      </c>
      <c r="F76" s="154" t="s">
        <v>173</v>
      </c>
      <c r="S76" s="157"/>
      <c r="T76" s="157"/>
      <c r="U76" s="157"/>
      <c r="V76" s="157"/>
      <c r="W76" s="157"/>
      <c r="X76" s="157"/>
      <c r="Y76" s="157"/>
      <c r="Z76" s="157"/>
      <c r="AA76" s="157"/>
      <c r="AB76" s="157"/>
      <c r="AC76" s="157"/>
      <c r="AD76" s="157"/>
      <c r="AF76" s="155"/>
      <c r="AG76" s="155"/>
      <c r="AH76" s="155"/>
      <c r="AI76" s="155"/>
      <c r="AJ76" s="155"/>
      <c r="AK76" s="155"/>
      <c r="AL76" s="155"/>
      <c r="AM76" s="155"/>
      <c r="AN76" s="155"/>
      <c r="AO76" s="155"/>
      <c r="AP76" s="155"/>
      <c r="AQ76" s="155"/>
      <c r="AR76" s="155"/>
      <c r="AS76" s="155"/>
      <c r="AT76" s="155"/>
    </row>
    <row r="77" spans="4:46" s="95" customFormat="1" ht="15.75">
      <c r="D77" s="156"/>
      <c r="F77" s="154" t="s">
        <v>174</v>
      </c>
      <c r="S77" s="157"/>
      <c r="T77" s="157"/>
      <c r="U77" s="157"/>
      <c r="V77" s="157"/>
      <c r="W77" s="157"/>
      <c r="X77" s="157"/>
      <c r="Y77" s="157"/>
      <c r="Z77" s="157"/>
      <c r="AA77" s="157"/>
      <c r="AB77" s="157"/>
      <c r="AC77" s="157"/>
      <c r="AD77" s="157"/>
      <c r="AF77" s="155"/>
      <c r="AG77" s="155"/>
      <c r="AH77" s="155"/>
      <c r="AI77" s="155"/>
      <c r="AJ77" s="155"/>
      <c r="AK77" s="155"/>
      <c r="AL77" s="155"/>
      <c r="AM77" s="155"/>
      <c r="AN77" s="155"/>
      <c r="AO77" s="155"/>
      <c r="AP77" s="155"/>
      <c r="AQ77" s="155"/>
      <c r="AR77" s="155"/>
      <c r="AS77" s="155"/>
      <c r="AT77" s="155"/>
    </row>
    <row r="78" spans="4:46" s="95" customFormat="1" ht="15.75">
      <c r="D78" s="156"/>
      <c r="F78" s="154" t="s">
        <v>175</v>
      </c>
      <c r="S78" s="157"/>
      <c r="T78" s="157"/>
      <c r="U78" s="157"/>
      <c r="V78" s="157"/>
      <c r="W78" s="157"/>
      <c r="X78" s="157"/>
      <c r="Y78" s="157"/>
      <c r="Z78" s="157"/>
      <c r="AA78" s="157"/>
      <c r="AB78" s="157"/>
      <c r="AC78" s="157"/>
      <c r="AD78" s="157"/>
      <c r="AF78" s="155"/>
      <c r="AG78" s="155"/>
      <c r="AH78" s="155"/>
      <c r="AI78" s="155"/>
      <c r="AJ78" s="155"/>
      <c r="AK78" s="155"/>
      <c r="AL78" s="155"/>
      <c r="AM78" s="155"/>
      <c r="AN78" s="155"/>
      <c r="AO78" s="155"/>
      <c r="AP78" s="155"/>
      <c r="AQ78" s="155"/>
      <c r="AR78" s="155"/>
      <c r="AS78" s="155"/>
      <c r="AT78" s="155"/>
    </row>
    <row r="79" spans="4:46" s="95" customFormat="1" ht="15.75">
      <c r="D79" s="156"/>
      <c r="F79" s="154" t="s">
        <v>176</v>
      </c>
      <c r="S79" s="157"/>
      <c r="T79" s="157"/>
      <c r="U79" s="157"/>
      <c r="V79" s="157"/>
      <c r="W79" s="157"/>
      <c r="X79" s="157"/>
      <c r="Y79" s="157"/>
      <c r="Z79" s="157"/>
      <c r="AA79" s="157"/>
      <c r="AB79" s="157"/>
      <c r="AC79" s="157"/>
      <c r="AD79" s="157"/>
      <c r="AF79" s="155"/>
      <c r="AG79" s="155"/>
      <c r="AH79" s="155"/>
      <c r="AI79" s="155"/>
      <c r="AJ79" s="155"/>
      <c r="AK79" s="155"/>
      <c r="AL79" s="155"/>
      <c r="AM79" s="155"/>
      <c r="AN79" s="155"/>
      <c r="AO79" s="155"/>
      <c r="AP79" s="155"/>
      <c r="AQ79" s="155"/>
      <c r="AR79" s="155"/>
      <c r="AS79" s="155"/>
      <c r="AT79" s="155"/>
    </row>
    <row r="80" spans="4:46" s="95" customFormat="1" ht="15.75">
      <c r="D80" s="156"/>
      <c r="F80" s="228" t="s">
        <v>113</v>
      </c>
      <c r="G80" s="228"/>
      <c r="H80" s="228"/>
      <c r="I80" s="228"/>
      <c r="J80" s="228"/>
      <c r="K80" s="228"/>
      <c r="L80" s="228"/>
      <c r="M80" s="228"/>
      <c r="N80" s="228"/>
      <c r="O80" s="228"/>
      <c r="P80" s="228"/>
      <c r="Q80" s="228"/>
      <c r="S80" s="157"/>
      <c r="T80" s="157"/>
      <c r="U80" s="157"/>
      <c r="V80" s="157"/>
      <c r="W80" s="157"/>
      <c r="X80" s="157"/>
      <c r="Y80" s="157"/>
      <c r="Z80" s="157"/>
      <c r="AA80" s="157"/>
      <c r="AB80" s="157"/>
      <c r="AC80" s="157"/>
      <c r="AD80" s="157"/>
      <c r="AF80" s="155"/>
      <c r="AG80" s="155"/>
      <c r="AH80" s="155"/>
      <c r="AI80" s="155"/>
      <c r="AJ80" s="155"/>
      <c r="AK80" s="155"/>
      <c r="AL80" s="155"/>
      <c r="AM80" s="155"/>
      <c r="AN80" s="155"/>
      <c r="AO80" s="155"/>
      <c r="AP80" s="155"/>
      <c r="AQ80" s="155"/>
      <c r="AR80" s="155"/>
      <c r="AS80" s="155"/>
      <c r="AT80" s="155"/>
    </row>
    <row r="81" spans="3:46" s="95" customFormat="1">
      <c r="F81" s="96" t="s">
        <v>151</v>
      </c>
      <c r="G81" s="228" t="s">
        <v>177</v>
      </c>
      <c r="H81" s="228"/>
      <c r="I81" s="228"/>
      <c r="J81" s="228"/>
      <c r="K81" s="228"/>
      <c r="L81" s="228"/>
      <c r="M81" s="228"/>
      <c r="N81" s="228"/>
      <c r="O81" s="228"/>
      <c r="P81" s="228"/>
      <c r="Q81" s="228"/>
      <c r="R81" s="228"/>
      <c r="S81" s="157"/>
      <c r="T81" s="157"/>
      <c r="U81" s="157"/>
      <c r="V81" s="157"/>
      <c r="W81" s="157"/>
      <c r="X81" s="157"/>
      <c r="Y81" s="157"/>
      <c r="Z81" s="157"/>
      <c r="AA81" s="157"/>
      <c r="AB81" s="157"/>
      <c r="AC81" s="157"/>
      <c r="AD81" s="157"/>
      <c r="AF81" s="155"/>
      <c r="AG81" s="155"/>
      <c r="AH81" s="155"/>
      <c r="AI81" s="155"/>
      <c r="AJ81" s="155"/>
      <c r="AK81" s="155"/>
      <c r="AL81" s="155"/>
      <c r="AM81" s="155"/>
      <c r="AN81" s="155"/>
      <c r="AO81" s="155"/>
      <c r="AP81" s="155"/>
      <c r="AQ81" s="155"/>
      <c r="AR81" s="155"/>
      <c r="AS81" s="155"/>
      <c r="AT81" s="155"/>
    </row>
    <row r="82" spans="3:46">
      <c r="F82" s="131"/>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row>
    <row r="83" spans="3:46">
      <c r="F83" s="131"/>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row>
    <row r="84" spans="3:46">
      <c r="F84" s="131"/>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row>
    <row r="85" spans="3:46" s="33" customFormat="1" ht="24" customHeight="1">
      <c r="C85" s="235" t="s">
        <v>178</v>
      </c>
      <c r="D85" s="235"/>
      <c r="E85" s="235"/>
      <c r="F85" s="235"/>
      <c r="G85" s="235"/>
      <c r="H85" s="235"/>
      <c r="I85" s="235"/>
      <c r="J85" s="235"/>
      <c r="K85" s="235"/>
      <c r="L85" s="235"/>
      <c r="M85" s="235"/>
      <c r="N85" s="235"/>
      <c r="O85" s="235"/>
      <c r="P85" s="235"/>
      <c r="Q85" s="235"/>
      <c r="R85" s="235"/>
      <c r="AF85" s="129"/>
      <c r="AG85" s="129"/>
      <c r="AH85" s="129"/>
      <c r="AI85" s="129"/>
      <c r="AJ85" s="129"/>
      <c r="AK85" s="129"/>
      <c r="AL85" s="129"/>
      <c r="AM85" s="129"/>
      <c r="AN85" s="129"/>
      <c r="AO85" s="129"/>
      <c r="AP85" s="129"/>
      <c r="AQ85" s="129"/>
      <c r="AR85" s="129"/>
      <c r="AS85" s="129"/>
      <c r="AT85" s="129"/>
    </row>
    <row r="86" spans="3:46" s="33" customFormat="1" ht="24" customHeight="1">
      <c r="C86" s="124"/>
      <c r="D86" s="124"/>
      <c r="E86" s="124"/>
      <c r="F86" s="124"/>
      <c r="G86" s="124"/>
      <c r="H86" s="124"/>
      <c r="I86" s="124"/>
      <c r="J86" s="124"/>
      <c r="K86" s="124"/>
      <c r="L86" s="124"/>
      <c r="M86" s="124"/>
      <c r="N86" s="124"/>
      <c r="O86" s="124"/>
      <c r="P86" s="124"/>
      <c r="Q86" s="124"/>
      <c r="R86" s="124"/>
      <c r="AF86" s="129"/>
      <c r="AG86" s="129"/>
      <c r="AH86" s="129"/>
      <c r="AI86" s="129"/>
      <c r="AJ86" s="129"/>
      <c r="AK86" s="129"/>
      <c r="AL86" s="129"/>
      <c r="AM86" s="129"/>
      <c r="AN86" s="129"/>
      <c r="AO86" s="129"/>
      <c r="AP86" s="129"/>
      <c r="AQ86" s="129"/>
      <c r="AR86" s="129"/>
      <c r="AS86" s="129"/>
      <c r="AT86" s="129"/>
    </row>
    <row r="87" spans="3:46" s="95" customFormat="1" ht="15.75">
      <c r="D87" s="154" t="s">
        <v>179</v>
      </c>
      <c r="F87" s="95" t="s">
        <v>180</v>
      </c>
      <c r="AF87" s="155"/>
      <c r="AG87" s="155"/>
      <c r="AH87" s="155"/>
      <c r="AI87" s="155"/>
      <c r="AJ87" s="155"/>
      <c r="AK87" s="155"/>
      <c r="AL87" s="155"/>
      <c r="AM87" s="155"/>
      <c r="AN87" s="155"/>
      <c r="AO87" s="155"/>
      <c r="AP87" s="155"/>
      <c r="AQ87" s="155"/>
      <c r="AR87" s="155"/>
      <c r="AS87" s="155"/>
      <c r="AT87" s="155"/>
    </row>
    <row r="88" spans="3:46" s="95" customFormat="1" ht="15.75">
      <c r="D88" s="154" t="s">
        <v>181</v>
      </c>
      <c r="F88" s="95" t="s">
        <v>182</v>
      </c>
      <c r="AF88" s="155"/>
      <c r="AG88" s="155"/>
      <c r="AH88" s="155"/>
      <c r="AI88" s="155"/>
      <c r="AJ88" s="155"/>
      <c r="AK88" s="155"/>
      <c r="AL88" s="155"/>
      <c r="AM88" s="155"/>
      <c r="AN88" s="155"/>
      <c r="AO88" s="155"/>
      <c r="AP88" s="155"/>
      <c r="AQ88" s="155"/>
      <c r="AR88" s="155"/>
      <c r="AS88" s="155"/>
      <c r="AT88" s="155"/>
    </row>
    <row r="89" spans="3:46" s="95" customFormat="1" ht="15.75">
      <c r="D89" s="154" t="s">
        <v>183</v>
      </c>
      <c r="F89" s="95" t="s">
        <v>184</v>
      </c>
      <c r="AF89" s="155"/>
      <c r="AG89" s="155"/>
      <c r="AH89" s="155"/>
      <c r="AI89" s="155"/>
      <c r="AJ89" s="155"/>
      <c r="AK89" s="155"/>
      <c r="AL89" s="155"/>
      <c r="AM89" s="155"/>
      <c r="AN89" s="155"/>
      <c r="AO89" s="155"/>
      <c r="AP89" s="155"/>
      <c r="AQ89" s="155"/>
      <c r="AR89" s="155"/>
      <c r="AS89" s="155"/>
      <c r="AT89" s="155"/>
    </row>
    <row r="90" spans="3:46" s="95" customFormat="1" ht="15.75">
      <c r="D90" s="154" t="s">
        <v>185</v>
      </c>
      <c r="F90" s="95" t="s">
        <v>186</v>
      </c>
      <c r="AF90" s="155"/>
      <c r="AG90" s="155"/>
      <c r="AH90" s="155"/>
      <c r="AI90" s="155"/>
      <c r="AJ90" s="155"/>
      <c r="AK90" s="155"/>
      <c r="AL90" s="155"/>
      <c r="AM90" s="155"/>
      <c r="AN90" s="155"/>
      <c r="AO90" s="155"/>
      <c r="AP90" s="155"/>
      <c r="AQ90" s="155"/>
      <c r="AR90" s="155"/>
      <c r="AS90" s="155"/>
      <c r="AT90" s="155"/>
    </row>
    <row r="91" spans="3:46" s="95" customFormat="1" ht="15.75">
      <c r="D91" s="154" t="s">
        <v>187</v>
      </c>
      <c r="F91" s="95" t="s">
        <v>188</v>
      </c>
      <c r="AF91" s="155"/>
      <c r="AG91" s="155"/>
      <c r="AH91" s="155"/>
      <c r="AI91" s="155"/>
      <c r="AJ91" s="155"/>
      <c r="AK91" s="155"/>
      <c r="AL91" s="155"/>
      <c r="AM91" s="155"/>
      <c r="AN91" s="155"/>
      <c r="AO91" s="155"/>
      <c r="AP91" s="155"/>
      <c r="AQ91" s="155"/>
      <c r="AR91" s="155"/>
      <c r="AS91" s="155"/>
      <c r="AT91" s="155"/>
    </row>
    <row r="92" spans="3:46" s="95" customFormat="1" ht="15.75">
      <c r="D92" s="154" t="s">
        <v>189</v>
      </c>
      <c r="F92" s="95" t="s">
        <v>190</v>
      </c>
      <c r="AF92" s="155"/>
      <c r="AG92" s="155"/>
      <c r="AH92" s="155"/>
      <c r="AI92" s="155"/>
      <c r="AJ92" s="155"/>
      <c r="AK92" s="155"/>
      <c r="AL92" s="155"/>
      <c r="AM92" s="155"/>
      <c r="AN92" s="155"/>
      <c r="AO92" s="155"/>
      <c r="AP92" s="155"/>
      <c r="AQ92" s="155"/>
      <c r="AR92" s="155"/>
      <c r="AS92" s="155"/>
      <c r="AT92" s="155"/>
    </row>
    <row r="93" spans="3:46" s="95" customFormat="1" ht="15.75">
      <c r="D93" s="154" t="s">
        <v>191</v>
      </c>
      <c r="F93" s="95" t="s">
        <v>192</v>
      </c>
      <c r="AF93" s="155"/>
      <c r="AG93" s="155"/>
      <c r="AH93" s="155"/>
      <c r="AI93" s="155"/>
      <c r="AJ93" s="155"/>
      <c r="AK93" s="155"/>
      <c r="AL93" s="155"/>
      <c r="AM93" s="155"/>
      <c r="AN93" s="155"/>
      <c r="AO93" s="155"/>
      <c r="AP93" s="155"/>
      <c r="AQ93" s="155"/>
      <c r="AR93" s="155"/>
      <c r="AS93" s="155"/>
      <c r="AT93" s="155"/>
    </row>
    <row r="94" spans="3:46" s="95" customFormat="1" ht="15.75">
      <c r="D94" s="154" t="s">
        <v>193</v>
      </c>
      <c r="F94" s="95" t="s">
        <v>194</v>
      </c>
      <c r="AF94" s="155"/>
      <c r="AG94" s="155"/>
      <c r="AH94" s="155"/>
      <c r="AI94" s="155"/>
      <c r="AJ94" s="155"/>
      <c r="AK94" s="155"/>
      <c r="AL94" s="155"/>
      <c r="AM94" s="155"/>
      <c r="AN94" s="155"/>
      <c r="AO94" s="155"/>
      <c r="AP94" s="155"/>
      <c r="AQ94" s="155"/>
      <c r="AR94" s="155"/>
      <c r="AS94" s="155"/>
      <c r="AT94" s="155"/>
    </row>
    <row r="95" spans="3:46" s="95" customFormat="1" ht="15.75">
      <c r="D95" s="154" t="s">
        <v>195</v>
      </c>
      <c r="F95" s="95" t="s">
        <v>196</v>
      </c>
      <c r="AF95" s="155"/>
      <c r="AG95" s="155"/>
      <c r="AH95" s="155"/>
      <c r="AI95" s="155"/>
      <c r="AJ95" s="155"/>
      <c r="AK95" s="155"/>
      <c r="AL95" s="155"/>
      <c r="AM95" s="155"/>
      <c r="AN95" s="155"/>
      <c r="AO95" s="155"/>
      <c r="AP95" s="155"/>
      <c r="AQ95" s="155"/>
      <c r="AR95" s="155"/>
      <c r="AS95" s="155"/>
      <c r="AT95" s="155"/>
    </row>
    <row r="96" spans="3:46" s="95" customFormat="1" ht="15.75">
      <c r="D96" s="154" t="s">
        <v>197</v>
      </c>
      <c r="F96" s="95" t="s">
        <v>198</v>
      </c>
      <c r="AF96" s="155"/>
      <c r="AG96" s="155"/>
      <c r="AH96" s="155"/>
      <c r="AI96" s="155"/>
      <c r="AJ96" s="155"/>
      <c r="AK96" s="155"/>
      <c r="AL96" s="155"/>
      <c r="AM96" s="155"/>
      <c r="AN96" s="155"/>
      <c r="AO96" s="155"/>
      <c r="AP96" s="155"/>
      <c r="AQ96" s="155"/>
      <c r="AR96" s="155"/>
      <c r="AS96" s="155"/>
      <c r="AT96" s="155"/>
    </row>
    <row r="97" spans="4:46" s="95" customFormat="1" ht="15.75">
      <c r="D97" s="154" t="s">
        <v>199</v>
      </c>
      <c r="F97" s="95" t="s">
        <v>200</v>
      </c>
      <c r="AF97" s="155"/>
      <c r="AG97" s="155"/>
      <c r="AH97" s="155"/>
      <c r="AI97" s="155"/>
      <c r="AJ97" s="155"/>
      <c r="AK97" s="155"/>
      <c r="AL97" s="155"/>
      <c r="AM97" s="155"/>
      <c r="AN97" s="155"/>
      <c r="AO97" s="155"/>
      <c r="AP97" s="155"/>
      <c r="AQ97" s="155"/>
      <c r="AR97" s="155"/>
      <c r="AS97" s="155"/>
      <c r="AT97" s="155"/>
    </row>
  </sheetData>
  <sheetProtection algorithmName="SHA-512" hashValue="izWH1132wIu4j93T5a0iWmVfj9yCgT17UNW5+vEyjCqH4Dq3cPiLVIhrMms0V9zZQ0x431NAwM/RE8XTH6cVcA==" saltValue="csJP4WGhYItHrht253kWDA==" spinCount="100000" sheet="1" objects="1" scenarios="1"/>
  <mergeCells count="61">
    <mergeCell ref="G58:R58"/>
    <mergeCell ref="G59:R59"/>
    <mergeCell ref="F80:Q80"/>
    <mergeCell ref="G81:R81"/>
    <mergeCell ref="C85:R85"/>
    <mergeCell ref="G64:R64"/>
    <mergeCell ref="G74:R74"/>
    <mergeCell ref="G73:R73"/>
    <mergeCell ref="G68:R68"/>
    <mergeCell ref="G69:R69"/>
    <mergeCell ref="G70:R70"/>
    <mergeCell ref="G71:R71"/>
    <mergeCell ref="G72:R72"/>
    <mergeCell ref="C4:R4"/>
    <mergeCell ref="C10:R10"/>
    <mergeCell ref="C21:R21"/>
    <mergeCell ref="F13:Q13"/>
    <mergeCell ref="F12:Q12"/>
    <mergeCell ref="F14:Q14"/>
    <mergeCell ref="F16:Q16"/>
    <mergeCell ref="F15:Q15"/>
    <mergeCell ref="F25:R25"/>
    <mergeCell ref="F46:Q46"/>
    <mergeCell ref="F27:R27"/>
    <mergeCell ref="F17:Q17"/>
    <mergeCell ref="F18:Q18"/>
    <mergeCell ref="F31:R31"/>
    <mergeCell ref="S47:AD47"/>
    <mergeCell ref="AE47:AF47"/>
    <mergeCell ref="S48:T48"/>
    <mergeCell ref="F29:R29"/>
    <mergeCell ref="G43:R43"/>
    <mergeCell ref="F37:Q37"/>
    <mergeCell ref="S49:AD49"/>
    <mergeCell ref="AE49:AF49"/>
    <mergeCell ref="G50:R50"/>
    <mergeCell ref="S50:AD50"/>
    <mergeCell ref="AE50:AF50"/>
    <mergeCell ref="S51:AD51"/>
    <mergeCell ref="AE51:AF51"/>
    <mergeCell ref="G52:R52"/>
    <mergeCell ref="S52:AD52"/>
    <mergeCell ref="AE52:AF52"/>
    <mergeCell ref="G51:R51"/>
    <mergeCell ref="S54:AD54"/>
    <mergeCell ref="AE54:AF54"/>
    <mergeCell ref="G53:R53"/>
    <mergeCell ref="S57:AD57"/>
    <mergeCell ref="AE57:AF57"/>
    <mergeCell ref="G55:R55"/>
    <mergeCell ref="G56:R56"/>
    <mergeCell ref="G54:R54"/>
    <mergeCell ref="G57:R57"/>
    <mergeCell ref="S64:AD64"/>
    <mergeCell ref="G65:R65"/>
    <mergeCell ref="F63:Q63"/>
    <mergeCell ref="G66:R66"/>
    <mergeCell ref="G67:R67"/>
    <mergeCell ref="S65:AD65"/>
    <mergeCell ref="S66:AD66"/>
    <mergeCell ref="S67:AD67"/>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C7CC8-64BE-CA47-8A6B-A8706826169C}">
  <sheetPr>
    <tabColor theme="7"/>
  </sheetPr>
  <dimension ref="B1:U37"/>
  <sheetViews>
    <sheetView showGridLines="0" zoomScale="70" zoomScaleNormal="70" workbookViewId="0">
      <selection activeCell="B3" sqref="B3"/>
    </sheetView>
  </sheetViews>
  <sheetFormatPr defaultColWidth="10.6640625" defaultRowHeight="15"/>
  <cols>
    <col min="1" max="1" width="5.33203125" customWidth="1"/>
    <col min="2" max="2" width="7.6640625" customWidth="1"/>
    <col min="3" max="3" width="2.44140625" customWidth="1"/>
    <col min="4" max="4" width="14.88671875" customWidth="1"/>
    <col min="5" max="5" width="30.6640625" customWidth="1"/>
    <col min="6" max="6" width="16.44140625" customWidth="1"/>
    <col min="7" max="7" width="11.109375" customWidth="1"/>
    <col min="8" max="8" width="24.21875" customWidth="1"/>
    <col min="11" max="11" width="5.44140625" customWidth="1"/>
    <col min="12" max="12" width="29.33203125" customWidth="1"/>
    <col min="18" max="18" width="6.88671875" customWidth="1"/>
    <col min="19" max="19" width="4.88671875" customWidth="1"/>
  </cols>
  <sheetData>
    <row r="1" spans="2:21" ht="22.5" customHeight="1"/>
    <row r="2" spans="2:21" s="30" customFormat="1" ht="110.45" customHeight="1">
      <c r="B2" s="240" t="s">
        <v>201</v>
      </c>
      <c r="C2" s="240"/>
      <c r="D2" s="240"/>
      <c r="E2" s="240"/>
      <c r="F2" s="240"/>
      <c r="G2" s="240"/>
      <c r="H2" s="240"/>
      <c r="I2" s="240"/>
      <c r="J2" s="240"/>
      <c r="K2" s="240"/>
      <c r="L2" s="240"/>
      <c r="M2" s="240"/>
      <c r="N2" s="240"/>
      <c r="O2" s="240"/>
      <c r="P2" s="240"/>
      <c r="Q2" s="240"/>
      <c r="R2" s="240"/>
      <c r="S2" s="134"/>
    </row>
    <row r="3" spans="2:21" ht="31.5" customHeight="1">
      <c r="D3" s="27"/>
      <c r="E3" s="28"/>
      <c r="F3" s="28"/>
      <c r="G3" s="28"/>
      <c r="H3" s="28"/>
      <c r="I3" s="28"/>
      <c r="J3" s="28"/>
      <c r="K3" s="28"/>
      <c r="L3" s="28"/>
      <c r="M3" s="28"/>
      <c r="N3" s="28"/>
      <c r="O3" s="28"/>
      <c r="P3" s="28"/>
      <c r="Q3" s="28"/>
    </row>
    <row r="7" spans="2:21" ht="18">
      <c r="L7" s="139" t="s">
        <v>202</v>
      </c>
    </row>
    <row r="8" spans="2:21" ht="18">
      <c r="D8" s="10"/>
      <c r="E8" s="11"/>
      <c r="J8" s="10"/>
      <c r="L8" s="136" t="s">
        <v>203</v>
      </c>
      <c r="O8" s="10"/>
    </row>
    <row r="9" spans="2:21" ht="21" customHeight="1">
      <c r="D9" s="137" t="s">
        <v>204</v>
      </c>
      <c r="E9" s="138" t="e" vm="1">
        <v>#VALUE!</v>
      </c>
      <c r="F9" s="5"/>
      <c r="G9" s="5"/>
      <c r="H9" s="6"/>
      <c r="I9" s="7"/>
      <c r="T9" s="135"/>
    </row>
    <row r="10" spans="2:21" ht="21" customHeight="1">
      <c r="D10" s="137" t="s">
        <v>205</v>
      </c>
      <c r="E10" s="216" t="e" cm="1" vm="2">
        <f t="array" ref="E10">_FV(E9,"Capitale/ville principale",TRUE)</f>
        <v>#VALUE!</v>
      </c>
      <c r="F10" s="5"/>
      <c r="G10" s="5"/>
      <c r="H10" s="6"/>
      <c r="I10" s="7"/>
    </row>
    <row r="11" spans="2:21" ht="21" customHeight="1">
      <c r="D11" s="137" t="s">
        <v>206</v>
      </c>
      <c r="E11" s="219" cm="1" vm="3">
        <f t="array" ref="E11">_FV(E9,"Population")</f>
        <v>33475870</v>
      </c>
      <c r="F11" s="5"/>
      <c r="G11" s="5"/>
      <c r="H11" s="6"/>
      <c r="I11" s="7"/>
      <c r="U11" s="31"/>
    </row>
    <row r="12" spans="2:21" ht="21" customHeight="1">
      <c r="D12" s="137" t="s">
        <v>207</v>
      </c>
      <c r="E12" s="217" cm="1" vm="4">
        <f t="array" ref="E12">_FV(E9,"Superficie")</f>
        <v>238535</v>
      </c>
      <c r="L12" s="139" t="s">
        <v>208</v>
      </c>
    </row>
    <row r="13" spans="2:21" ht="21" customHeight="1">
      <c r="D13" s="137" t="s">
        <v>209</v>
      </c>
      <c r="E13" s="136" t="s">
        <v>210</v>
      </c>
      <c r="L13" s="136">
        <v>2018</v>
      </c>
    </row>
    <row r="14" spans="2:21" ht="21" customHeight="1">
      <c r="D14" s="23"/>
      <c r="E14" s="23"/>
      <c r="O14" s="1"/>
      <c r="P14" s="14"/>
      <c r="Q14" s="1"/>
    </row>
    <row r="17" spans="4:17" ht="15.75">
      <c r="D17" s="10"/>
      <c r="K17" s="10"/>
    </row>
    <row r="20" spans="4:17" ht="15.75">
      <c r="M20" s="141" t="s">
        <v>211</v>
      </c>
      <c r="N20" s="141" t="s">
        <v>212</v>
      </c>
      <c r="O20" s="141" t="s">
        <v>213</v>
      </c>
      <c r="P20" s="141" t="s">
        <v>214</v>
      </c>
      <c r="Q20" s="141" t="s">
        <v>215</v>
      </c>
    </row>
    <row r="21" spans="4:17">
      <c r="M21" s="142">
        <f>L13</f>
        <v>2018</v>
      </c>
      <c r="N21" s="142">
        <f>M21+1</f>
        <v>2019</v>
      </c>
      <c r="O21" s="142">
        <f>N21+1</f>
        <v>2020</v>
      </c>
      <c r="P21" s="142">
        <f>O21+1</f>
        <v>2021</v>
      </c>
      <c r="Q21" s="142">
        <f>P21+1</f>
        <v>2022</v>
      </c>
    </row>
    <row r="22" spans="4:17" ht="18.95" customHeight="1">
      <c r="L22" s="140" t="s">
        <v>197</v>
      </c>
      <c r="M22" s="21">
        <v>1</v>
      </c>
      <c r="N22" s="21">
        <v>1</v>
      </c>
      <c r="O22" s="21">
        <v>1</v>
      </c>
      <c r="P22" s="21">
        <v>1</v>
      </c>
      <c r="Q22" s="21">
        <v>1</v>
      </c>
    </row>
    <row r="23" spans="4:17" ht="18.95" customHeight="1">
      <c r="L23" s="140" t="s">
        <v>11</v>
      </c>
      <c r="M23" s="21">
        <v>1</v>
      </c>
      <c r="N23" s="21">
        <v>1</v>
      </c>
      <c r="O23" s="21">
        <v>1</v>
      </c>
      <c r="P23" s="21">
        <v>1</v>
      </c>
      <c r="Q23" s="21">
        <v>1</v>
      </c>
    </row>
    <row r="24" spans="4:17" ht="18.95" customHeight="1">
      <c r="L24" s="140" t="s">
        <v>17</v>
      </c>
      <c r="M24" s="21">
        <v>1</v>
      </c>
      <c r="N24" s="21">
        <v>1</v>
      </c>
      <c r="O24" s="21">
        <v>1</v>
      </c>
      <c r="P24" s="21">
        <v>1</v>
      </c>
      <c r="Q24" s="21">
        <v>1</v>
      </c>
    </row>
    <row r="25" spans="4:17" ht="18.95" customHeight="1">
      <c r="L25" s="140" t="s">
        <v>216</v>
      </c>
      <c r="M25" s="21">
        <v>1</v>
      </c>
      <c r="N25" s="21">
        <v>1</v>
      </c>
      <c r="O25" s="21">
        <v>1</v>
      </c>
      <c r="P25" s="21">
        <v>1</v>
      </c>
      <c r="Q25" s="21">
        <v>1</v>
      </c>
    </row>
    <row r="26" spans="4:17" ht="18.95" customHeight="1">
      <c r="L26" s="140" t="s">
        <v>199</v>
      </c>
      <c r="M26" s="21">
        <v>1</v>
      </c>
      <c r="N26" s="21">
        <v>1</v>
      </c>
      <c r="O26" s="21">
        <v>1</v>
      </c>
      <c r="P26" s="21">
        <v>1</v>
      </c>
      <c r="Q26" s="21">
        <v>1</v>
      </c>
    </row>
    <row r="27" spans="4:17" ht="18.95" customHeight="1">
      <c r="L27" s="140" t="s">
        <v>181</v>
      </c>
      <c r="M27" s="21">
        <v>1</v>
      </c>
      <c r="N27" s="21">
        <v>1</v>
      </c>
      <c r="O27" s="21">
        <v>1</v>
      </c>
      <c r="P27" s="21">
        <v>1</v>
      </c>
      <c r="Q27" s="21">
        <v>1</v>
      </c>
    </row>
    <row r="28" spans="4:17" ht="18.95" customHeight="1">
      <c r="L28" s="140" t="s">
        <v>195</v>
      </c>
      <c r="M28" s="21">
        <v>1</v>
      </c>
      <c r="N28" s="21">
        <v>1</v>
      </c>
      <c r="O28" s="21">
        <v>1</v>
      </c>
      <c r="P28" s="21">
        <v>1</v>
      </c>
      <c r="Q28" s="21">
        <v>1</v>
      </c>
    </row>
    <row r="29" spans="4:17" ht="18.95" customHeight="1">
      <c r="L29" s="140" t="s">
        <v>193</v>
      </c>
      <c r="M29" s="21">
        <v>1</v>
      </c>
      <c r="N29" s="21">
        <v>1</v>
      </c>
      <c r="O29" s="21">
        <v>1</v>
      </c>
      <c r="P29" s="21">
        <v>1</v>
      </c>
      <c r="Q29" s="21">
        <v>1</v>
      </c>
    </row>
    <row r="30" spans="4:17" ht="18.95" customHeight="1">
      <c r="D30" s="15"/>
      <c r="L30" s="140" t="s">
        <v>185</v>
      </c>
      <c r="M30" s="21">
        <v>1</v>
      </c>
      <c r="N30" s="21">
        <v>1</v>
      </c>
      <c r="O30" s="21">
        <v>1</v>
      </c>
      <c r="P30" s="21">
        <v>1</v>
      </c>
      <c r="Q30" s="21">
        <v>1</v>
      </c>
    </row>
    <row r="31" spans="4:17" ht="18.95" customHeight="1">
      <c r="L31" s="140" t="s">
        <v>217</v>
      </c>
      <c r="M31" s="21">
        <v>1</v>
      </c>
      <c r="N31" s="21">
        <v>1</v>
      </c>
      <c r="O31" s="21">
        <v>1</v>
      </c>
      <c r="P31" s="21">
        <v>1</v>
      </c>
      <c r="Q31" s="21">
        <v>1</v>
      </c>
    </row>
    <row r="32" spans="4:17" ht="18.95" customHeight="1">
      <c r="D32" s="19"/>
      <c r="L32" s="29"/>
      <c r="M32" s="21"/>
      <c r="N32" s="21"/>
      <c r="O32" s="21"/>
      <c r="P32" s="21"/>
      <c r="Q32" s="21"/>
    </row>
    <row r="33" spans="11:17" ht="18.95" customHeight="1">
      <c r="L33" s="29"/>
      <c r="M33" s="21"/>
      <c r="N33" s="21"/>
      <c r="O33" s="21"/>
      <c r="P33" s="21"/>
      <c r="Q33" s="21"/>
    </row>
    <row r="34" spans="11:17" ht="15.75">
      <c r="K34" s="5"/>
      <c r="L34" s="29"/>
      <c r="M34" s="21"/>
      <c r="N34" s="21"/>
      <c r="O34" s="21"/>
      <c r="P34" s="21"/>
      <c r="Q34" s="21"/>
    </row>
    <row r="35" spans="11:17">
      <c r="K35" s="5"/>
      <c r="M35" s="21"/>
      <c r="N35" s="21"/>
      <c r="O35" s="21"/>
      <c r="P35" s="21"/>
    </row>
    <row r="36" spans="11:17">
      <c r="K36" s="5"/>
    </row>
    <row r="37" spans="11:17">
      <c r="K37" s="5"/>
    </row>
  </sheetData>
  <mergeCells count="1">
    <mergeCell ref="B2:R2"/>
  </mergeCells>
  <phoneticPr fontId="8" type="noConversion"/>
  <dataValidations count="1">
    <dataValidation type="list" allowBlank="1" showInputMessage="1" showErrorMessage="1" sqref="M35:P35 M22:Q34" xr:uid="{BE438C36-39C1-C645-A475-9206240443E9}">
      <formula1>"0,1"</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 id="{8D406E47-F841-47BC-BE06-D4628C143E05}">
            <x14:iconSet showValue="0" custom="1">
              <x14:cfvo type="percent">
                <xm:f>0</xm:f>
              </x14:cfvo>
              <x14:cfvo type="num">
                <xm:f>0</xm:f>
              </x14:cfvo>
              <x14:cfvo type="num">
                <xm:f>1</xm:f>
              </x14:cfvo>
              <x14:cfIcon iconSet="3TrafficLights1" iconId="0"/>
              <x14:cfIcon iconSet="4RedToBlack" iconId="1"/>
              <x14:cfIcon iconSet="3TrafficLights1" iconId="0"/>
            </x14:iconSet>
          </x14:cfRule>
          <xm:sqref>M22:M31</xm:sqref>
        </x14:conditionalFormatting>
        <x14:conditionalFormatting xmlns:xm="http://schemas.microsoft.com/office/excel/2006/main">
          <x14:cfRule type="iconSet" priority="5" id="{9A76515E-97B5-9245-89CF-2564B695DCEB}">
            <x14:iconSet showValue="0" custom="1">
              <x14:cfvo type="percent">
                <xm:f>0</xm:f>
              </x14:cfvo>
              <x14:cfvo type="num" gte="0">
                <xm:f>0</xm:f>
              </x14:cfvo>
              <x14:cfvo type="num">
                <xm:f>1</xm:f>
              </x14:cfvo>
              <x14:cfIcon iconSet="3TrafficLights1" iconId="0"/>
              <x14:cfIcon iconSet="3TrafficLights1" iconId="2"/>
              <x14:cfIcon iconSet="3TrafficLights1" iconId="2"/>
            </x14:iconSet>
          </x14:cfRule>
          <xm:sqref>M35:P35 M32:Q34</xm:sqref>
        </x14:conditionalFormatting>
        <x14:conditionalFormatting xmlns:xm="http://schemas.microsoft.com/office/excel/2006/main">
          <x14:cfRule type="iconSet" priority="6" id="{C7A264F3-1EF0-0240-B973-93AA3A3245CE}">
            <x14:iconSet showValue="0" custom="1">
              <x14:cfvo type="percent">
                <xm:f>0</xm:f>
              </x14:cfvo>
              <x14:cfvo type="num" gte="0">
                <xm:f>0</xm:f>
              </x14:cfvo>
              <x14:cfvo type="num">
                <xm:f>1</xm:f>
              </x14:cfvo>
              <x14:cfIcon iconSet="3TrafficLights1" iconId="0"/>
              <x14:cfIcon iconSet="3TrafficLights1" iconId="2"/>
              <x14:cfIcon iconSet="3TrafficLights1" iconId="2"/>
            </x14:iconSet>
          </x14:cfRule>
          <xm:sqref>M22:Q31</xm:sqref>
        </x14:conditionalFormatting>
        <x14:conditionalFormatting xmlns:xm="http://schemas.microsoft.com/office/excel/2006/main">
          <x14:cfRule type="iconSet" priority="1" id="{2B91B9B8-023F-4E2C-B966-CA89A1185F08}">
            <x14:iconSet showValue="0" custom="1">
              <x14:cfvo type="percent">
                <xm:f>0</xm:f>
              </x14:cfvo>
              <x14:cfvo type="num">
                <xm:f>0</xm:f>
              </x14:cfvo>
              <x14:cfvo type="num">
                <xm:f>1</xm:f>
              </x14:cfvo>
              <x14:cfIcon iconSet="3TrafficLights1" iconId="0"/>
              <x14:cfIcon iconSet="4RedToBlack" iconId="1"/>
              <x14:cfIcon iconSet="3TrafficLights1" iconId="0"/>
            </x14:iconSet>
          </x14:cfRule>
          <xm:sqref>N22:Q31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8786A-4B57-4745-92D3-F78BF57C21D6}">
  <sheetPr>
    <tabColor theme="7"/>
  </sheetPr>
  <dimension ref="B1:I56"/>
  <sheetViews>
    <sheetView showGridLines="0" zoomScale="70" zoomScaleNormal="70" workbookViewId="0"/>
  </sheetViews>
  <sheetFormatPr defaultColWidth="8.77734375" defaultRowHeight="15" outlineLevelRow="2"/>
  <cols>
    <col min="1" max="1" width="1.88671875" customWidth="1"/>
    <col min="2" max="2" width="66.77734375" customWidth="1"/>
    <col min="3" max="3" width="10.21875" style="36" customWidth="1"/>
    <col min="4" max="4" width="12.88671875" style="70" customWidth="1"/>
    <col min="5" max="8" width="10.33203125" customWidth="1"/>
    <col min="9" max="9" width="38.44140625" customWidth="1"/>
  </cols>
  <sheetData>
    <row r="1" spans="2:9" s="143" customFormat="1" ht="45.95" customHeight="1">
      <c r="C1" s="146" t="s">
        <v>218</v>
      </c>
      <c r="D1" s="145"/>
      <c r="I1" s="145"/>
    </row>
    <row r="4" spans="2:9" ht="15.75">
      <c r="B4" s="160" t="s">
        <v>219</v>
      </c>
      <c r="C4" s="161"/>
      <c r="D4" s="162"/>
      <c r="E4" s="160"/>
      <c r="F4" s="160"/>
      <c r="G4" s="160"/>
      <c r="H4" s="160"/>
      <c r="I4" s="160"/>
    </row>
    <row r="6" spans="2:9" s="66" customFormat="1" ht="12" outlineLevel="1">
      <c r="B6" s="66" t="s">
        <v>220</v>
      </c>
      <c r="C6" s="68" t="s">
        <v>221</v>
      </c>
      <c r="D6" s="68" t="s">
        <v>222</v>
      </c>
      <c r="I6" s="66" t="s">
        <v>223</v>
      </c>
    </row>
    <row r="7" spans="2:9" outlineLevel="1">
      <c r="B7" s="67" t="str">
        <f>Intro!L12</f>
        <v>Year of reference (Year 1):</v>
      </c>
      <c r="C7" s="69"/>
      <c r="D7" s="218">
        <f>Intro!L13</f>
        <v>2018</v>
      </c>
      <c r="E7" s="67"/>
      <c r="F7" s="67"/>
      <c r="G7" s="67"/>
      <c r="H7" s="67"/>
      <c r="I7" s="67"/>
    </row>
    <row r="8" spans="2:9" outlineLevel="1">
      <c r="B8" s="67" t="s">
        <v>224</v>
      </c>
      <c r="C8" s="69" t="s">
        <v>14</v>
      </c>
      <c r="D8" s="185"/>
      <c r="E8" s="67"/>
      <c r="F8" s="67"/>
      <c r="G8" s="67"/>
      <c r="H8" s="67"/>
      <c r="I8" s="67"/>
    </row>
    <row r="10" spans="2:9" ht="15.75">
      <c r="B10" s="160" t="s">
        <v>225</v>
      </c>
      <c r="C10" s="161"/>
      <c r="D10" s="162"/>
      <c r="E10" s="160"/>
      <c r="F10" s="160"/>
      <c r="G10" s="160"/>
      <c r="H10" s="160"/>
      <c r="I10" s="160"/>
    </row>
    <row r="12" spans="2:9" s="65" customFormat="1" outlineLevel="1">
      <c r="B12" s="66" t="str">
        <f>B6</f>
        <v>Title</v>
      </c>
      <c r="C12" s="66" t="str">
        <f>C6</f>
        <v>Unit</v>
      </c>
      <c r="D12" s="68" t="str">
        <f>D6</f>
        <v>Value</v>
      </c>
      <c r="E12" s="66"/>
      <c r="F12" s="66"/>
      <c r="G12" s="66"/>
      <c r="H12" s="66"/>
      <c r="I12" s="66" t="str">
        <f>I6</f>
        <v>Comment</v>
      </c>
    </row>
    <row r="13" spans="2:9" s="32" customFormat="1" outlineLevel="1">
      <c r="B13" s="5"/>
      <c r="C13" s="71"/>
      <c r="D13" s="72"/>
      <c r="E13" s="5"/>
      <c r="F13" s="5"/>
      <c r="G13" s="5"/>
      <c r="H13" s="5"/>
      <c r="I13" s="85"/>
    </row>
    <row r="14" spans="2:9" s="37" customFormat="1" ht="14.25" outlineLevel="1">
      <c r="B14" s="167" t="s">
        <v>226</v>
      </c>
      <c r="C14" s="74"/>
      <c r="D14" s="75">
        <f>D7</f>
        <v>2018</v>
      </c>
      <c r="E14" s="76"/>
      <c r="F14" s="76"/>
      <c r="G14" s="76"/>
      <c r="H14" s="76"/>
      <c r="I14" s="86"/>
    </row>
    <row r="15" spans="2:9" s="32" customFormat="1" outlineLevel="1">
      <c r="B15" s="77" t="s">
        <v>227</v>
      </c>
      <c r="C15" s="69" t="s">
        <v>31</v>
      </c>
      <c r="D15" s="186"/>
      <c r="E15" s="5"/>
      <c r="F15" s="5"/>
      <c r="G15" s="5"/>
      <c r="H15" s="5"/>
      <c r="I15" s="85"/>
    </row>
    <row r="16" spans="2:9" s="32" customFormat="1" outlineLevel="1">
      <c r="B16" s="77" t="s">
        <v>228</v>
      </c>
      <c r="C16" s="69" t="s">
        <v>31</v>
      </c>
      <c r="D16" s="186"/>
      <c r="E16" s="5"/>
      <c r="F16" s="5"/>
      <c r="G16" s="5"/>
      <c r="H16" s="5"/>
      <c r="I16" s="85"/>
    </row>
    <row r="17" spans="2:9" s="32" customFormat="1" outlineLevel="1">
      <c r="B17" s="77" t="s">
        <v>229</v>
      </c>
      <c r="C17" s="69" t="str">
        <f>C16</f>
        <v>Nbr</v>
      </c>
      <c r="D17" s="186"/>
      <c r="E17" s="5"/>
      <c r="F17" s="5"/>
      <c r="G17" s="5"/>
      <c r="H17" s="5"/>
      <c r="I17" s="85"/>
    </row>
    <row r="18" spans="2:9" s="38" customFormat="1" ht="14.25" outlineLevel="1">
      <c r="B18" s="167" t="s">
        <v>230</v>
      </c>
      <c r="C18" s="74"/>
      <c r="D18" s="78"/>
      <c r="E18" s="79">
        <f>$D$7+1</f>
        <v>2019</v>
      </c>
      <c r="F18" s="79">
        <f>E18+1</f>
        <v>2020</v>
      </c>
      <c r="G18" s="79">
        <f t="shared" ref="G18:H18" si="0">F18+1</f>
        <v>2021</v>
      </c>
      <c r="H18" s="79">
        <f t="shared" si="0"/>
        <v>2022</v>
      </c>
      <c r="I18" s="87"/>
    </row>
    <row r="19" spans="2:9" outlineLevel="2">
      <c r="B19" s="77" t="s">
        <v>231</v>
      </c>
      <c r="C19" s="69" t="s">
        <v>14</v>
      </c>
      <c r="D19" s="80"/>
      <c r="E19" s="165"/>
      <c r="F19" s="165"/>
      <c r="G19" s="165"/>
      <c r="H19" s="165"/>
      <c r="I19" s="35"/>
    </row>
    <row r="20" spans="2:9" outlineLevel="2">
      <c r="B20" s="77" t="s">
        <v>232</v>
      </c>
      <c r="C20" s="69" t="s">
        <v>14</v>
      </c>
      <c r="D20" s="80"/>
      <c r="E20" s="165"/>
      <c r="F20" s="165"/>
      <c r="G20" s="165"/>
      <c r="H20" s="165"/>
      <c r="I20" s="35"/>
    </row>
    <row r="21" spans="2:9" outlineLevel="2">
      <c r="B21" s="77" t="s">
        <v>233</v>
      </c>
      <c r="C21" s="69" t="s">
        <v>14</v>
      </c>
      <c r="D21" s="104"/>
      <c r="E21" s="163"/>
      <c r="F21" s="163"/>
      <c r="G21" s="163"/>
      <c r="H21" s="163"/>
      <c r="I21" s="35"/>
    </row>
    <row r="23" spans="2:9" ht="15.75">
      <c r="B23" s="160" t="s">
        <v>234</v>
      </c>
      <c r="C23" s="161"/>
      <c r="D23" s="162"/>
      <c r="E23" s="160"/>
      <c r="F23" s="160"/>
      <c r="G23" s="160"/>
      <c r="H23" s="160"/>
      <c r="I23" s="160"/>
    </row>
    <row r="25" spans="2:9" s="65" customFormat="1" outlineLevel="1">
      <c r="B25" s="66" t="str">
        <f>B12</f>
        <v>Title</v>
      </c>
      <c r="C25" s="68" t="s">
        <v>221</v>
      </c>
      <c r="D25" s="68" t="str">
        <f>D12</f>
        <v>Value</v>
      </c>
      <c r="E25" s="66"/>
      <c r="F25" s="66"/>
      <c r="G25" s="66"/>
      <c r="H25" s="66"/>
      <c r="I25" s="66" t="str">
        <f>I12</f>
        <v>Comment</v>
      </c>
    </row>
    <row r="26" spans="2:9" s="34" customFormat="1" ht="14.25" outlineLevel="1">
      <c r="B26" s="167" t="s">
        <v>235</v>
      </c>
      <c r="C26" s="71"/>
      <c r="D26" s="83">
        <f>D7</f>
        <v>2018</v>
      </c>
      <c r="E26" s="67"/>
      <c r="F26" s="67"/>
      <c r="G26" s="67"/>
      <c r="H26" s="67"/>
      <c r="I26" s="84"/>
    </row>
    <row r="27" spans="2:9" s="34" customFormat="1" ht="14.25" outlineLevel="1">
      <c r="B27" s="77" t="s">
        <v>236</v>
      </c>
      <c r="C27" s="69" t="s">
        <v>31</v>
      </c>
      <c r="D27" s="186"/>
      <c r="E27" s="67"/>
      <c r="F27" s="67"/>
      <c r="G27" s="67"/>
      <c r="H27" s="67"/>
      <c r="I27" s="84"/>
    </row>
    <row r="28" spans="2:9" s="34" customFormat="1" ht="14.25" outlineLevel="1">
      <c r="B28" s="77" t="s">
        <v>237</v>
      </c>
      <c r="C28" s="88" t="str">
        <f>Intro!E13</f>
        <v>xxxx</v>
      </c>
      <c r="D28" s="186"/>
      <c r="E28" s="67"/>
      <c r="F28" s="67"/>
      <c r="G28" s="67"/>
      <c r="H28" s="67"/>
      <c r="I28" s="35" t="s">
        <v>238</v>
      </c>
    </row>
    <row r="29" spans="2:9" s="34" customFormat="1" ht="14.25" outlineLevel="1">
      <c r="B29" s="167" t="str">
        <f>B18</f>
        <v>Growth</v>
      </c>
      <c r="C29" s="69"/>
      <c r="D29" s="82"/>
      <c r="E29" s="79">
        <f>D7+1</f>
        <v>2019</v>
      </c>
      <c r="F29" s="79">
        <f>E29+1</f>
        <v>2020</v>
      </c>
      <c r="G29" s="79">
        <f t="shared" ref="G29:H29" si="1">F29+1</f>
        <v>2021</v>
      </c>
      <c r="H29" s="79">
        <f t="shared" si="1"/>
        <v>2022</v>
      </c>
      <c r="I29" s="35"/>
    </row>
    <row r="30" spans="2:9" s="34" customFormat="1" ht="14.25" outlineLevel="1">
      <c r="B30" s="77" t="s">
        <v>239</v>
      </c>
      <c r="C30" s="69" t="s">
        <v>14</v>
      </c>
      <c r="D30" s="82"/>
      <c r="E30" s="165"/>
      <c r="F30" s="165"/>
      <c r="G30" s="165"/>
      <c r="H30" s="165"/>
      <c r="I30" s="35"/>
    </row>
    <row r="31" spans="2:9" s="34" customFormat="1" ht="14.25" outlineLevel="1">
      <c r="B31" s="77" t="s">
        <v>240</v>
      </c>
      <c r="C31" s="69" t="str">
        <f>C30</f>
        <v>%</v>
      </c>
      <c r="D31" s="82"/>
      <c r="E31" s="165"/>
      <c r="F31" s="165"/>
      <c r="G31" s="165"/>
      <c r="H31" s="165"/>
      <c r="I31" s="35"/>
    </row>
    <row r="32" spans="2:9" s="34" customFormat="1" ht="14.25">
      <c r="B32" s="73"/>
      <c r="C32" s="69"/>
      <c r="D32" s="82"/>
      <c r="E32" s="67"/>
      <c r="F32" s="67"/>
      <c r="G32" s="67"/>
      <c r="H32" s="67"/>
      <c r="I32" s="35"/>
    </row>
    <row r="33" spans="2:9" ht="15.75">
      <c r="B33" s="160" t="s">
        <v>241</v>
      </c>
      <c r="C33" s="161"/>
      <c r="D33" s="162"/>
      <c r="E33" s="160"/>
      <c r="F33" s="160"/>
      <c r="G33" s="160"/>
      <c r="H33" s="160"/>
      <c r="I33" s="160"/>
    </row>
    <row r="35" spans="2:9" s="65" customFormat="1" outlineLevel="1">
      <c r="B35" s="66" t="str">
        <f>B25</f>
        <v>Title</v>
      </c>
      <c r="C35" s="68" t="str">
        <f>C25</f>
        <v>Unit</v>
      </c>
      <c r="D35" s="68" t="str">
        <f>D25</f>
        <v>Value</v>
      </c>
      <c r="E35" s="66"/>
      <c r="F35" s="66"/>
      <c r="G35" s="66"/>
      <c r="H35" s="66"/>
      <c r="I35" s="66" t="str">
        <f>I25</f>
        <v>Comment</v>
      </c>
    </row>
    <row r="36" spans="2:9" s="65" customFormat="1" outlineLevel="1">
      <c r="B36" s="66"/>
      <c r="C36" s="68"/>
      <c r="D36" s="79">
        <f>D7</f>
        <v>2018</v>
      </c>
      <c r="E36" s="79">
        <f>D36+1</f>
        <v>2019</v>
      </c>
      <c r="F36" s="79">
        <f t="shared" ref="F36:H36" si="2">E36+1</f>
        <v>2020</v>
      </c>
      <c r="G36" s="79">
        <f t="shared" si="2"/>
        <v>2021</v>
      </c>
      <c r="H36" s="79">
        <f t="shared" si="2"/>
        <v>2022</v>
      </c>
      <c r="I36" s="66"/>
    </row>
    <row r="37" spans="2:9" outlineLevel="1">
      <c r="B37" s="67" t="s">
        <v>242</v>
      </c>
      <c r="C37" s="88" t="str">
        <f>C28</f>
        <v>xxxx</v>
      </c>
      <c r="D37" s="164"/>
      <c r="E37" s="164"/>
      <c r="F37" s="164"/>
      <c r="G37" s="164"/>
      <c r="H37" s="164"/>
      <c r="I37" s="35" t="s">
        <v>238</v>
      </c>
    </row>
    <row r="38" spans="2:9" outlineLevel="1">
      <c r="B38" s="67" t="s">
        <v>243</v>
      </c>
      <c r="C38" s="69" t="str">
        <f>C31</f>
        <v>%</v>
      </c>
      <c r="D38" s="184"/>
      <c r="E38" s="184"/>
      <c r="F38" s="184"/>
      <c r="G38" s="184"/>
      <c r="H38" s="184"/>
      <c r="I38" s="35"/>
    </row>
    <row r="39" spans="2:9" outlineLevel="1">
      <c r="B39" s="67" t="s">
        <v>244</v>
      </c>
      <c r="C39" s="69" t="str">
        <f>C38</f>
        <v>%</v>
      </c>
      <c r="D39" s="184"/>
      <c r="E39" s="184"/>
      <c r="F39" s="184"/>
      <c r="G39" s="184"/>
      <c r="H39" s="184"/>
      <c r="I39" s="35"/>
    </row>
    <row r="40" spans="2:9" outlineLevel="1">
      <c r="B40" s="67" t="s">
        <v>245</v>
      </c>
      <c r="C40" s="69" t="str">
        <f>C39</f>
        <v>%</v>
      </c>
      <c r="D40" s="184"/>
      <c r="E40" s="184"/>
      <c r="F40" s="184"/>
      <c r="G40" s="184"/>
      <c r="H40" s="184"/>
      <c r="I40" s="35"/>
    </row>
    <row r="41" spans="2:9" outlineLevel="1">
      <c r="B41" s="67" t="s">
        <v>246</v>
      </c>
      <c r="C41" s="69" t="str">
        <f>C40</f>
        <v>%</v>
      </c>
      <c r="D41" s="184"/>
      <c r="E41" s="184"/>
      <c r="F41" s="184"/>
      <c r="G41" s="184"/>
      <c r="H41" s="184"/>
      <c r="I41" s="35"/>
    </row>
    <row r="42" spans="2:9" outlineLevel="1">
      <c r="B42" s="67" t="s">
        <v>247</v>
      </c>
      <c r="C42" s="69" t="str">
        <f>C41</f>
        <v>%</v>
      </c>
      <c r="D42" s="184"/>
      <c r="E42" s="184"/>
      <c r="F42" s="184"/>
      <c r="G42" s="184"/>
      <c r="H42" s="184"/>
      <c r="I42" s="35"/>
    </row>
    <row r="44" spans="2:9" ht="15.75">
      <c r="B44" s="160" t="s">
        <v>248</v>
      </c>
      <c r="C44" s="161"/>
      <c r="D44" s="162"/>
      <c r="E44" s="160"/>
      <c r="F44" s="160"/>
      <c r="G44" s="160"/>
      <c r="H44" s="160"/>
      <c r="I44" s="160"/>
    </row>
    <row r="45" spans="2:9">
      <c r="B45" s="67"/>
      <c r="C45" s="69"/>
    </row>
    <row r="46" spans="2:9" s="65" customFormat="1" outlineLevel="1">
      <c r="B46" s="66" t="str">
        <f>B35</f>
        <v>Title</v>
      </c>
      <c r="C46" s="68" t="str">
        <f>C35</f>
        <v>Unit</v>
      </c>
      <c r="D46" s="68" t="str">
        <f>D35</f>
        <v>Value</v>
      </c>
      <c r="E46" s="66"/>
      <c r="F46" s="66"/>
      <c r="G46" s="66"/>
      <c r="H46" s="66"/>
      <c r="I46" s="66" t="str">
        <f>I35</f>
        <v>Comment</v>
      </c>
    </row>
    <row r="47" spans="2:9" s="32" customFormat="1" outlineLevel="1">
      <c r="B47" s="167" t="s">
        <v>249</v>
      </c>
      <c r="C47" s="71"/>
      <c r="D47" s="81"/>
      <c r="E47" s="5"/>
      <c r="F47" s="5"/>
      <c r="G47" s="5"/>
      <c r="H47" s="5"/>
      <c r="I47" s="85"/>
    </row>
    <row r="48" spans="2:9" outlineLevel="1">
      <c r="B48" s="77" t="s">
        <v>250</v>
      </c>
      <c r="C48" s="88" t="str">
        <f>Intro!E13</f>
        <v>xxxx</v>
      </c>
      <c r="D48" s="186"/>
      <c r="E48" s="67"/>
      <c r="F48" s="67"/>
      <c r="G48" s="67"/>
      <c r="H48" s="67"/>
      <c r="I48" s="35" t="s">
        <v>238</v>
      </c>
    </row>
    <row r="49" spans="2:9" outlineLevel="1">
      <c r="B49" s="77" t="s">
        <v>251</v>
      </c>
      <c r="C49" s="69"/>
      <c r="D49" s="187"/>
      <c r="E49" s="67"/>
      <c r="F49" s="67"/>
      <c r="G49" s="67"/>
      <c r="H49" s="67"/>
      <c r="I49" s="26"/>
    </row>
    <row r="50" spans="2:9" outlineLevel="1">
      <c r="B50" s="77" t="s">
        <v>252</v>
      </c>
      <c r="C50" s="69"/>
      <c r="D50" s="187"/>
      <c r="E50" s="67"/>
      <c r="F50" s="67"/>
      <c r="G50" s="67"/>
      <c r="H50" s="67"/>
      <c r="I50" s="26"/>
    </row>
    <row r="51" spans="2:9" outlineLevel="1">
      <c r="B51" s="167" t="s">
        <v>253</v>
      </c>
      <c r="C51" s="71"/>
      <c r="D51" s="82"/>
      <c r="E51" s="67"/>
      <c r="F51" s="67"/>
      <c r="G51" s="67"/>
      <c r="H51" s="67"/>
      <c r="I51" s="26"/>
    </row>
    <row r="52" spans="2:9" outlineLevel="2">
      <c r="B52" s="77" t="s">
        <v>254</v>
      </c>
      <c r="C52" s="88" t="str">
        <f>C48</f>
        <v>xxxx</v>
      </c>
      <c r="D52" s="186"/>
      <c r="E52" s="67"/>
      <c r="F52" s="67"/>
      <c r="G52" s="67"/>
      <c r="H52" s="67"/>
      <c r="I52" s="35" t="str">
        <f>I48</f>
        <v>in your local currency</v>
      </c>
    </row>
    <row r="53" spans="2:9" outlineLevel="2">
      <c r="B53" s="77" t="s">
        <v>255</v>
      </c>
      <c r="C53" s="69"/>
      <c r="D53" s="187"/>
      <c r="E53" s="67"/>
      <c r="F53" s="67"/>
      <c r="G53" s="67"/>
      <c r="H53" s="67"/>
      <c r="I53" s="26"/>
    </row>
    <row r="54" spans="2:9" outlineLevel="2">
      <c r="B54" s="77" t="s">
        <v>256</v>
      </c>
      <c r="C54" s="69"/>
      <c r="D54" s="187"/>
      <c r="E54" s="67"/>
      <c r="F54" s="67"/>
      <c r="G54" s="67"/>
      <c r="H54" s="67"/>
      <c r="I54" s="26"/>
    </row>
    <row r="55" spans="2:9">
      <c r="D55" s="82"/>
      <c r="E55" s="67"/>
      <c r="F55" s="67"/>
      <c r="G55" s="67"/>
      <c r="H55" s="67"/>
      <c r="I55" s="26"/>
    </row>
    <row r="56" spans="2:9">
      <c r="I56" s="26"/>
    </row>
  </sheetData>
  <pageMargins left="0.7" right="0.7" top="0.75" bottom="0.75" header="0.3" footer="0.3"/>
  <pageSetup paperSize="9" orientation="portrait" verticalDpi="0" r:id="rId1"/>
  <ignoredErrors>
    <ignoredError sqref="C28"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0454A-DA2B-DC4C-A2D8-1587CF784B49}">
  <sheetPr>
    <tabColor theme="7"/>
  </sheetPr>
  <dimension ref="B1:P65"/>
  <sheetViews>
    <sheetView showGridLines="0" zoomScale="70" zoomScaleNormal="70" workbookViewId="0">
      <pane ySplit="3" topLeftCell="A4" activePane="bottomLeft" state="frozen"/>
      <selection pane="bottomLeft"/>
      <selection activeCell="G41" sqref="G41:R41"/>
    </sheetView>
  </sheetViews>
  <sheetFormatPr defaultColWidth="10.6640625" defaultRowHeight="15" outlineLevelRow="1"/>
  <cols>
    <col min="1" max="1" width="3.33203125" style="13" customWidth="1"/>
    <col min="2" max="2" width="59.21875" style="13" customWidth="1"/>
    <col min="3" max="3" width="9.88671875" style="13" customWidth="1"/>
    <col min="4" max="8" width="17.33203125" style="13" customWidth="1"/>
    <col min="9" max="9" width="15.88671875" style="40" customWidth="1"/>
    <col min="10" max="11" width="10.6640625" style="13"/>
    <col min="12" max="12" width="13.6640625" style="13" customWidth="1"/>
    <col min="13" max="14" width="10.6640625" style="13"/>
    <col min="15" max="15" width="11.21875" style="13" customWidth="1"/>
    <col min="16" max="16384" width="10.6640625" style="13"/>
  </cols>
  <sheetData>
    <row r="1" spans="2:9" s="143" customFormat="1" ht="45.95" customHeight="1">
      <c r="C1" s="146" t="s">
        <v>197</v>
      </c>
      <c r="I1" s="145"/>
    </row>
    <row r="3" spans="2:9" s="171" customFormat="1">
      <c r="C3" s="172" t="s">
        <v>221</v>
      </c>
      <c r="D3" s="170">
        <f>'Base assumptions'!D7</f>
        <v>2018</v>
      </c>
      <c r="E3" s="170">
        <f>D3+1</f>
        <v>2019</v>
      </c>
      <c r="F3" s="170">
        <f t="shared" ref="F3:H3" si="0">E3+1</f>
        <v>2020</v>
      </c>
      <c r="G3" s="170">
        <f t="shared" si="0"/>
        <v>2021</v>
      </c>
      <c r="H3" s="170">
        <f t="shared" si="0"/>
        <v>2022</v>
      </c>
      <c r="I3" s="173"/>
    </row>
    <row r="4" spans="2:9">
      <c r="D4" s="12"/>
      <c r="E4" s="12"/>
      <c r="F4" s="12"/>
      <c r="G4" s="12"/>
      <c r="H4" s="12"/>
    </row>
    <row r="5" spans="2:9" ht="15.75">
      <c r="B5" s="168" t="s">
        <v>257</v>
      </c>
      <c r="C5" s="169"/>
      <c r="D5" s="169"/>
      <c r="E5" s="169"/>
      <c r="F5" s="169"/>
      <c r="G5" s="169"/>
      <c r="H5" s="169"/>
      <c r="I5" s="41"/>
    </row>
    <row r="6" spans="2:9">
      <c r="B6" s="42"/>
      <c r="C6" s="18"/>
      <c r="D6" s="43"/>
      <c r="E6" s="43"/>
      <c r="F6" s="43"/>
      <c r="G6" s="43"/>
      <c r="H6" s="43"/>
    </row>
    <row r="7" spans="2:9" outlineLevel="1">
      <c r="B7" s="42" t="s">
        <v>258</v>
      </c>
      <c r="C7" s="39" t="s">
        <v>31</v>
      </c>
      <c r="D7" s="164"/>
      <c r="E7" s="106"/>
      <c r="F7" s="106"/>
      <c r="G7" s="106"/>
      <c r="H7" s="106"/>
    </row>
    <row r="8" spans="2:9" outlineLevel="1">
      <c r="B8" s="42" t="s">
        <v>259</v>
      </c>
      <c r="C8" s="39" t="s">
        <v>31</v>
      </c>
      <c r="D8" s="164"/>
      <c r="E8" s="106"/>
      <c r="F8" s="106"/>
      <c r="G8" s="106"/>
      <c r="H8" s="106"/>
    </row>
    <row r="9" spans="2:9" outlineLevel="1">
      <c r="B9" s="42" t="s">
        <v>260</v>
      </c>
      <c r="C9" s="39" t="str">
        <f>C8</f>
        <v>Nbr</v>
      </c>
      <c r="D9" s="164"/>
      <c r="E9" s="106"/>
      <c r="F9" s="106"/>
      <c r="G9" s="106"/>
      <c r="H9" s="106"/>
    </row>
    <row r="10" spans="2:9" outlineLevel="1">
      <c r="B10" s="42" t="s">
        <v>261</v>
      </c>
      <c r="C10" s="39" t="str">
        <f>Intro!E13</f>
        <v>xxxx</v>
      </c>
      <c r="D10" s="164"/>
      <c r="E10" s="107"/>
      <c r="F10" s="107"/>
      <c r="G10" s="107"/>
      <c r="H10" s="107"/>
      <c r="I10" s="45"/>
    </row>
    <row r="11" spans="2:9" outlineLevel="1">
      <c r="B11" s="42" t="s">
        <v>262</v>
      </c>
      <c r="C11" s="39" t="str">
        <f>C10</f>
        <v>xxxx</v>
      </c>
      <c r="D11" s="164"/>
      <c r="E11" s="107"/>
      <c r="F11" s="107"/>
      <c r="G11" s="107"/>
      <c r="H11" s="107"/>
      <c r="I11" s="45"/>
    </row>
    <row r="12" spans="2:9" outlineLevel="1">
      <c r="B12" s="42" t="s">
        <v>263</v>
      </c>
      <c r="C12" s="39" t="s">
        <v>14</v>
      </c>
      <c r="D12" s="174"/>
      <c r="E12" s="174"/>
      <c r="F12" s="174"/>
      <c r="G12" s="174"/>
      <c r="H12" s="174"/>
      <c r="I12" s="45"/>
    </row>
    <row r="13" spans="2:9" outlineLevel="1">
      <c r="B13" s="42" t="s">
        <v>264</v>
      </c>
      <c r="C13" s="39" t="s">
        <v>14</v>
      </c>
      <c r="D13" s="174"/>
      <c r="E13" s="174"/>
      <c r="F13" s="174"/>
      <c r="G13" s="174"/>
      <c r="H13" s="174"/>
    </row>
    <row r="14" spans="2:9" outlineLevel="1">
      <c r="B14" s="42" t="s">
        <v>265</v>
      </c>
      <c r="C14" s="39" t="s">
        <v>14</v>
      </c>
      <c r="D14" s="174"/>
      <c r="E14" s="174"/>
      <c r="F14" s="174"/>
      <c r="G14" s="174"/>
      <c r="H14" s="174"/>
    </row>
    <row r="15" spans="2:9" outlineLevel="1">
      <c r="B15" s="42" t="s">
        <v>266</v>
      </c>
      <c r="C15" s="39" t="s">
        <v>14</v>
      </c>
      <c r="D15" s="174"/>
      <c r="E15" s="174"/>
      <c r="F15" s="174"/>
      <c r="G15" s="174"/>
      <c r="H15" s="174"/>
    </row>
    <row r="16" spans="2:9" outlineLevel="1">
      <c r="B16" s="42" t="s">
        <v>267</v>
      </c>
      <c r="C16" s="39" t="s">
        <v>14</v>
      </c>
      <c r="D16" s="174"/>
      <c r="E16" s="174"/>
      <c r="F16" s="174"/>
      <c r="G16" s="174"/>
      <c r="H16" s="174"/>
    </row>
    <row r="17" spans="2:9" outlineLevel="1">
      <c r="B17" s="42" t="s">
        <v>268</v>
      </c>
      <c r="C17" s="39" t="str">
        <f>C16</f>
        <v>%</v>
      </c>
      <c r="D17" s="174"/>
      <c r="E17" s="174"/>
      <c r="F17" s="174"/>
      <c r="G17" s="174"/>
      <c r="H17" s="174"/>
    </row>
    <row r="18" spans="2:9" outlineLevel="1">
      <c r="B18" s="42" t="s">
        <v>269</v>
      </c>
      <c r="C18" s="39" t="str">
        <f>C17</f>
        <v>%</v>
      </c>
      <c r="D18" s="174"/>
      <c r="E18" s="174"/>
      <c r="F18" s="174"/>
      <c r="G18" s="174"/>
      <c r="H18" s="174"/>
    </row>
    <row r="19" spans="2:9">
      <c r="B19" s="46"/>
      <c r="D19" s="47"/>
      <c r="E19" s="47"/>
      <c r="F19" s="47"/>
      <c r="G19" s="47"/>
      <c r="H19" s="47"/>
    </row>
    <row r="20" spans="2:9" ht="15.75">
      <c r="B20" s="168" t="s">
        <v>270</v>
      </c>
      <c r="C20" s="169"/>
      <c r="D20" s="169"/>
      <c r="E20" s="169"/>
      <c r="F20" s="169"/>
      <c r="G20" s="169"/>
      <c r="H20" s="169"/>
      <c r="I20" s="48"/>
    </row>
    <row r="22" spans="2:9" outlineLevel="1">
      <c r="B22" s="183" t="s">
        <v>271</v>
      </c>
    </row>
    <row r="23" spans="2:9" outlineLevel="1">
      <c r="B23" s="57" t="s">
        <v>272</v>
      </c>
    </row>
    <row r="24" spans="2:9" outlineLevel="1">
      <c r="B24" s="56" t="s">
        <v>273</v>
      </c>
      <c r="C24" s="39" t="str">
        <f>C18</f>
        <v>%</v>
      </c>
      <c r="D24" s="174"/>
      <c r="E24" s="174"/>
      <c r="F24" s="174"/>
      <c r="G24" s="174"/>
      <c r="H24" s="174"/>
      <c r="I24" s="45"/>
    </row>
    <row r="25" spans="2:9" outlineLevel="1">
      <c r="B25" s="56" t="s">
        <v>274</v>
      </c>
      <c r="C25" s="39" t="str">
        <f>C10</f>
        <v>xxxx</v>
      </c>
      <c r="D25" s="164"/>
      <c r="E25" s="164"/>
      <c r="F25" s="164"/>
      <c r="G25" s="164"/>
      <c r="H25" s="164"/>
      <c r="I25" s="45"/>
    </row>
    <row r="26" spans="2:9" outlineLevel="1">
      <c r="B26" s="57" t="s">
        <v>275</v>
      </c>
      <c r="C26" s="39"/>
      <c r="D26" s="126"/>
      <c r="E26" s="126"/>
      <c r="F26" s="126"/>
      <c r="G26" s="126"/>
      <c r="H26" s="126"/>
      <c r="I26" s="45"/>
    </row>
    <row r="27" spans="2:9" outlineLevel="1">
      <c r="B27" s="56" t="s">
        <v>276</v>
      </c>
      <c r="C27" s="39" t="str">
        <f>C24</f>
        <v>%</v>
      </c>
      <c r="D27" s="174"/>
      <c r="E27" s="174"/>
      <c r="F27" s="174"/>
      <c r="G27" s="174"/>
      <c r="H27" s="174"/>
      <c r="I27" s="45"/>
    </row>
    <row r="28" spans="2:9" outlineLevel="1">
      <c r="B28" s="56" t="s">
        <v>277</v>
      </c>
      <c r="C28" s="39" t="str">
        <f>C25</f>
        <v>xxxx</v>
      </c>
      <c r="D28" s="164"/>
      <c r="E28" s="164"/>
      <c r="F28" s="164"/>
      <c r="G28" s="164"/>
      <c r="H28" s="164"/>
      <c r="I28" s="45"/>
    </row>
    <row r="29" spans="2:9" outlineLevel="1">
      <c r="B29" s="183" t="s">
        <v>278</v>
      </c>
      <c r="C29" s="39"/>
      <c r="D29" s="54"/>
      <c r="E29" s="54"/>
      <c r="F29" s="54"/>
      <c r="G29" s="54"/>
      <c r="H29" s="54"/>
      <c r="I29" s="45"/>
    </row>
    <row r="30" spans="2:9" outlineLevel="1">
      <c r="B30" s="57" t="str">
        <f>B23</f>
        <v>Fees charged to the customer</v>
      </c>
      <c r="C30" s="39"/>
      <c r="D30" s="54"/>
      <c r="E30" s="54"/>
      <c r="F30" s="54"/>
      <c r="G30" s="54"/>
      <c r="H30" s="54"/>
      <c r="I30" s="45"/>
    </row>
    <row r="31" spans="2:9" outlineLevel="1">
      <c r="B31" s="56" t="str">
        <f>B24</f>
        <v>Percentage charged on a transaction value</v>
      </c>
      <c r="C31" s="39" t="str">
        <f>C24</f>
        <v>%</v>
      </c>
      <c r="D31" s="175"/>
      <c r="E31" s="175"/>
      <c r="F31" s="175"/>
      <c r="G31" s="175"/>
      <c r="H31" s="175"/>
      <c r="I31" s="45"/>
    </row>
    <row r="32" spans="2:9" outlineLevel="1">
      <c r="B32" s="56" t="str">
        <f>B25</f>
        <v>Fixed amount charged per transaction</v>
      </c>
      <c r="C32" s="39" t="str">
        <f>C25</f>
        <v>xxxx</v>
      </c>
      <c r="D32" s="176"/>
      <c r="E32" s="176"/>
      <c r="F32" s="176"/>
      <c r="G32" s="176"/>
      <c r="H32" s="176"/>
      <c r="I32" s="45"/>
    </row>
    <row r="33" spans="2:16" outlineLevel="1">
      <c r="B33" s="57" t="s">
        <v>279</v>
      </c>
      <c r="C33" s="39"/>
      <c r="D33" s="54"/>
      <c r="E33" s="54"/>
      <c r="F33" s="54"/>
      <c r="G33" s="54"/>
      <c r="H33" s="54"/>
      <c r="I33" s="45"/>
    </row>
    <row r="34" spans="2:16" outlineLevel="1">
      <c r="B34" s="56" t="s">
        <v>276</v>
      </c>
      <c r="C34" s="39" t="s">
        <v>14</v>
      </c>
      <c r="D34" s="177"/>
      <c r="E34" s="177"/>
      <c r="F34" s="177"/>
      <c r="G34" s="177"/>
      <c r="H34" s="177"/>
      <c r="I34" s="45"/>
    </row>
    <row r="35" spans="2:16" outlineLevel="1">
      <c r="B35" s="56" t="s">
        <v>277</v>
      </c>
      <c r="C35" s="39" t="str">
        <f>C32</f>
        <v>xxxx</v>
      </c>
      <c r="D35" s="164"/>
      <c r="E35" s="178"/>
      <c r="F35" s="178"/>
      <c r="G35" s="178"/>
      <c r="H35" s="178"/>
      <c r="I35" s="45"/>
    </row>
    <row r="36" spans="2:16">
      <c r="P36" s="49"/>
    </row>
    <row r="37" spans="2:16" ht="15.75">
      <c r="B37" s="168" t="s">
        <v>280</v>
      </c>
      <c r="C37" s="169"/>
      <c r="D37" s="169"/>
      <c r="E37" s="169"/>
      <c r="F37" s="169"/>
      <c r="G37" s="169"/>
      <c r="H37" s="169"/>
    </row>
    <row r="38" spans="2:16">
      <c r="B38" s="20"/>
      <c r="C38" s="20"/>
      <c r="D38" s="50"/>
      <c r="E38" s="50"/>
      <c r="F38" s="50"/>
      <c r="G38" s="50"/>
      <c r="H38" s="50"/>
    </row>
    <row r="39" spans="2:16" s="60" customFormat="1" outlineLevel="1">
      <c r="B39" s="183" t="str">
        <f>B22</f>
        <v>SENDING TRANSACTIONS</v>
      </c>
      <c r="C39" s="20"/>
      <c r="D39" s="58"/>
      <c r="E39" s="58"/>
      <c r="F39" s="58"/>
      <c r="G39" s="58"/>
      <c r="H39" s="58"/>
      <c r="I39" s="59"/>
    </row>
    <row r="40" spans="2:16" s="63" customFormat="1" ht="15.75" outlineLevel="1">
      <c r="B40" s="61" t="s">
        <v>281</v>
      </c>
      <c r="C40" s="20"/>
      <c r="D40" s="51"/>
      <c r="E40" s="51"/>
      <c r="F40" s="51"/>
      <c r="G40" s="51"/>
      <c r="H40" s="51"/>
      <c r="I40" s="62"/>
    </row>
    <row r="41" spans="2:16" outlineLevel="1">
      <c r="B41" s="56" t="s">
        <v>282</v>
      </c>
      <c r="C41" s="39" t="str">
        <f>C31</f>
        <v>%</v>
      </c>
      <c r="D41" s="180"/>
      <c r="E41" s="180"/>
      <c r="F41" s="180"/>
      <c r="G41" s="180"/>
      <c r="H41" s="180"/>
    </row>
    <row r="42" spans="2:16" outlineLevel="1">
      <c r="B42" s="56" t="s">
        <v>283</v>
      </c>
      <c r="C42" s="39" t="str">
        <f>C32</f>
        <v>xxxx</v>
      </c>
      <c r="D42" s="164"/>
      <c r="E42" s="164"/>
      <c r="F42" s="164"/>
      <c r="G42" s="164"/>
      <c r="H42" s="164"/>
    </row>
    <row r="43" spans="2:16" outlineLevel="1">
      <c r="B43" s="61" t="s">
        <v>284</v>
      </c>
      <c r="C43" s="20"/>
      <c r="D43" s="51"/>
      <c r="E43" s="51"/>
      <c r="F43" s="51"/>
      <c r="G43" s="51"/>
      <c r="H43" s="51"/>
    </row>
    <row r="44" spans="2:16" outlineLevel="1">
      <c r="B44" s="56" t="str">
        <f>B41</f>
        <v>Percentage paid on a transaction value</v>
      </c>
      <c r="C44" s="39" t="str">
        <f>C41</f>
        <v>%</v>
      </c>
      <c r="D44" s="180"/>
      <c r="E44" s="180"/>
      <c r="F44" s="180"/>
      <c r="G44" s="180"/>
      <c r="H44" s="180"/>
    </row>
    <row r="45" spans="2:16" outlineLevel="1">
      <c r="B45" s="56" t="str">
        <f>B42</f>
        <v>Fixed amount paid per transaction</v>
      </c>
      <c r="C45" s="39" t="str">
        <f>C42</f>
        <v>xxxx</v>
      </c>
      <c r="D45" s="164"/>
      <c r="E45" s="164"/>
      <c r="F45" s="164"/>
      <c r="G45" s="164"/>
      <c r="H45" s="164"/>
    </row>
    <row r="46" spans="2:16" outlineLevel="1">
      <c r="B46" s="183" t="str">
        <f>B29</f>
        <v>RECEIVING TRANSACTIONS</v>
      </c>
      <c r="C46" s="20"/>
      <c r="D46" s="51"/>
      <c r="E46" s="51"/>
      <c r="F46" s="51"/>
      <c r="G46" s="51"/>
      <c r="H46" s="51"/>
    </row>
    <row r="47" spans="2:16" outlineLevel="1">
      <c r="B47" s="61" t="str">
        <f t="shared" ref="B47:B52" si="1">B40</f>
        <v>Switching cost paid to the switch operator</v>
      </c>
      <c r="C47" s="20"/>
      <c r="D47" s="51"/>
      <c r="E47" s="51"/>
      <c r="F47" s="51"/>
      <c r="G47" s="51"/>
      <c r="H47" s="51"/>
    </row>
    <row r="48" spans="2:16" outlineLevel="1">
      <c r="B48" s="56" t="str">
        <f t="shared" si="1"/>
        <v>Percentage paid on a transaction value</v>
      </c>
      <c r="C48" s="39" t="str">
        <f>C44</f>
        <v>%</v>
      </c>
      <c r="D48" s="177"/>
      <c r="E48" s="177"/>
      <c r="F48" s="177"/>
      <c r="G48" s="177"/>
      <c r="H48" s="177"/>
    </row>
    <row r="49" spans="2:8" outlineLevel="1">
      <c r="B49" s="56" t="str">
        <f t="shared" si="1"/>
        <v>Fixed amount paid per transaction</v>
      </c>
      <c r="C49" s="39" t="str">
        <f>C45</f>
        <v>xxxx</v>
      </c>
      <c r="D49" s="164"/>
      <c r="E49" s="164"/>
      <c r="F49" s="164"/>
      <c r="G49" s="164"/>
      <c r="H49" s="164"/>
    </row>
    <row r="50" spans="2:8" outlineLevel="1">
      <c r="B50" s="61" t="str">
        <f t="shared" si="1"/>
        <v>Interchange cost</v>
      </c>
      <c r="C50" s="20"/>
      <c r="D50" s="51"/>
      <c r="E50" s="51"/>
      <c r="F50" s="51"/>
      <c r="G50" s="51"/>
      <c r="H50" s="51"/>
    </row>
    <row r="51" spans="2:8" outlineLevel="1">
      <c r="B51" s="56" t="str">
        <f t="shared" si="1"/>
        <v>Percentage paid on a transaction value</v>
      </c>
      <c r="C51" s="39" t="str">
        <f>C48</f>
        <v>%</v>
      </c>
      <c r="D51" s="177"/>
      <c r="E51" s="177"/>
      <c r="F51" s="177"/>
      <c r="G51" s="177"/>
      <c r="H51" s="177"/>
    </row>
    <row r="52" spans="2:8" outlineLevel="1">
      <c r="B52" s="56" t="str">
        <f t="shared" si="1"/>
        <v>Fixed amount paid per transaction</v>
      </c>
      <c r="C52" s="39" t="str">
        <f>C49</f>
        <v>xxxx</v>
      </c>
      <c r="D52" s="164"/>
      <c r="E52" s="164"/>
      <c r="F52" s="164"/>
      <c r="G52" s="164"/>
      <c r="H52" s="164"/>
    </row>
    <row r="53" spans="2:8" outlineLevel="1">
      <c r="B53" s="183" t="s">
        <v>285</v>
      </c>
      <c r="C53" s="20"/>
      <c r="D53" s="51"/>
      <c r="E53" s="51"/>
      <c r="F53" s="51"/>
      <c r="G53" s="51"/>
      <c r="H53" s="51"/>
    </row>
    <row r="54" spans="2:8" outlineLevel="1">
      <c r="B54" s="61" t="s">
        <v>286</v>
      </c>
      <c r="C54" s="20"/>
      <c r="D54" s="51"/>
      <c r="E54" s="51"/>
      <c r="F54" s="51"/>
      <c r="G54" s="51"/>
      <c r="H54" s="51"/>
    </row>
    <row r="55" spans="2:8" outlineLevel="1">
      <c r="B55" s="56" t="s">
        <v>287</v>
      </c>
      <c r="C55" s="39" t="s">
        <v>14</v>
      </c>
      <c r="D55" s="180"/>
      <c r="E55" s="180"/>
      <c r="F55" s="180"/>
      <c r="G55" s="180"/>
      <c r="H55" s="180"/>
    </row>
    <row r="56" spans="2:8" outlineLevel="1">
      <c r="B56" s="61" t="s">
        <v>288</v>
      </c>
      <c r="C56" s="20"/>
    </row>
    <row r="57" spans="2:8" outlineLevel="1">
      <c r="B57" s="56" t="s">
        <v>64</v>
      </c>
      <c r="C57" s="39" t="s">
        <v>14</v>
      </c>
      <c r="D57" s="182">
        <f>100%-D58</f>
        <v>1</v>
      </c>
      <c r="E57" s="182">
        <f t="shared" ref="E57:G57" si="2">100%-E58</f>
        <v>1</v>
      </c>
      <c r="F57" s="182">
        <f>100%-F58</f>
        <v>1</v>
      </c>
      <c r="G57" s="182">
        <f t="shared" si="2"/>
        <v>1</v>
      </c>
      <c r="H57" s="182">
        <f>100%-H58</f>
        <v>1</v>
      </c>
    </row>
    <row r="58" spans="2:8" outlineLevel="1">
      <c r="B58" s="56" t="s">
        <v>70</v>
      </c>
      <c r="C58" s="39" t="s">
        <v>14</v>
      </c>
      <c r="D58" s="174"/>
      <c r="E58" s="174"/>
      <c r="F58" s="174"/>
      <c r="G58" s="174"/>
      <c r="H58" s="174"/>
    </row>
    <row r="59" spans="2:8" outlineLevel="1">
      <c r="B59" s="61" t="s">
        <v>289</v>
      </c>
      <c r="C59" s="20"/>
    </row>
    <row r="60" spans="2:8" outlineLevel="1">
      <c r="B60" s="56" t="s">
        <v>290</v>
      </c>
      <c r="C60" s="39" t="str">
        <f>C7</f>
        <v>Nbr</v>
      </c>
      <c r="D60" s="164"/>
      <c r="E60" s="164"/>
      <c r="F60" s="164"/>
      <c r="G60" s="164"/>
      <c r="H60" s="164"/>
    </row>
    <row r="61" spans="2:8" outlineLevel="1">
      <c r="B61" s="56" t="s">
        <v>291</v>
      </c>
      <c r="C61" s="39" t="str">
        <f>C10</f>
        <v>xxxx</v>
      </c>
      <c r="D61" s="181"/>
      <c r="E61" s="181"/>
      <c r="F61" s="181"/>
      <c r="G61" s="181"/>
      <c r="H61" s="181"/>
    </row>
    <row r="62" spans="2:8" outlineLevel="1">
      <c r="B62" s="56" t="s">
        <v>292</v>
      </c>
      <c r="C62" s="39" t="str">
        <f>C61</f>
        <v>xxxx</v>
      </c>
      <c r="D62" s="181"/>
      <c r="E62" s="181"/>
      <c r="F62" s="181"/>
      <c r="G62" s="181"/>
      <c r="H62" s="181"/>
    </row>
    <row r="63" spans="2:8">
      <c r="B63" s="64"/>
      <c r="C63" s="20"/>
    </row>
    <row r="64" spans="2:8">
      <c r="B64" s="64"/>
      <c r="C64" s="20"/>
    </row>
    <row r="65" spans="2:3">
      <c r="B65" s="64"/>
      <c r="C65" s="20"/>
    </row>
  </sheetData>
  <pageMargins left="0.7" right="0.7" top="0.75" bottom="0.75" header="0.3" footer="0.3"/>
  <ignoredErrors>
    <ignoredError sqref="C10" formula="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71FFC83-BC5D-2D4B-935A-98125149914F}">
          <x14:formula1>
            <xm:f>Référentiel!$H$5:$H$9</xm:f>
          </x14:formula1>
          <xm:sqref>C6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B077F-FD95-4E9A-A29C-99994A66DD96}">
  <sheetPr>
    <tabColor theme="7"/>
  </sheetPr>
  <dimension ref="B1:P38"/>
  <sheetViews>
    <sheetView showGridLines="0" zoomScale="70" zoomScaleNormal="70" workbookViewId="0">
      <pane ySplit="3" topLeftCell="A4" activePane="bottomLeft" state="frozen"/>
      <selection pane="bottomLeft"/>
      <selection activeCell="G41" sqref="G41:R41"/>
    </sheetView>
  </sheetViews>
  <sheetFormatPr defaultColWidth="10.6640625" defaultRowHeight="15" outlineLevelRow="1"/>
  <cols>
    <col min="1" max="1" width="3.33203125" style="13" customWidth="1"/>
    <col min="2" max="2" width="59.21875" style="13" customWidth="1"/>
    <col min="3" max="3" width="9.88671875" style="13" customWidth="1"/>
    <col min="4" max="8" width="17.33203125" style="13" customWidth="1"/>
    <col min="9" max="9" width="15.88671875" style="40" customWidth="1"/>
    <col min="10" max="11" width="10.6640625" style="13"/>
    <col min="12" max="12" width="13.6640625" style="13" customWidth="1"/>
    <col min="13" max="14" width="10.6640625" style="13"/>
    <col min="15" max="15" width="11.21875" style="13" customWidth="1"/>
    <col min="16" max="16384" width="10.6640625" style="13"/>
  </cols>
  <sheetData>
    <row r="1" spans="2:9" s="143" customFormat="1" ht="45.95" customHeight="1">
      <c r="C1" s="146" t="s">
        <v>11</v>
      </c>
      <c r="I1" s="145"/>
    </row>
    <row r="3" spans="2:9" s="171" customFormat="1">
      <c r="C3" s="172" t="s">
        <v>221</v>
      </c>
      <c r="D3" s="170">
        <f>'Base assumptions'!D7</f>
        <v>2018</v>
      </c>
      <c r="E3" s="170">
        <f>D3+1</f>
        <v>2019</v>
      </c>
      <c r="F3" s="170">
        <f t="shared" ref="F3:H3" si="0">E3+1</f>
        <v>2020</v>
      </c>
      <c r="G3" s="170">
        <f t="shared" si="0"/>
        <v>2021</v>
      </c>
      <c r="H3" s="170">
        <f t="shared" si="0"/>
        <v>2022</v>
      </c>
      <c r="I3" s="173"/>
    </row>
    <row r="4" spans="2:9">
      <c r="D4" s="12"/>
      <c r="E4" s="12"/>
      <c r="F4" s="12"/>
      <c r="G4" s="12"/>
      <c r="H4" s="12"/>
    </row>
    <row r="5" spans="2:9" ht="15.75">
      <c r="B5" s="168" t="s">
        <v>293</v>
      </c>
      <c r="C5" s="169"/>
      <c r="D5" s="169"/>
      <c r="E5" s="169"/>
      <c r="F5" s="169"/>
      <c r="G5" s="169"/>
      <c r="H5" s="169"/>
      <c r="I5" s="41"/>
    </row>
    <row r="6" spans="2:9">
      <c r="B6" s="42"/>
      <c r="C6" s="18"/>
      <c r="D6" s="43"/>
      <c r="E6" s="43"/>
      <c r="F6" s="43"/>
      <c r="G6" s="43"/>
      <c r="H6" s="43"/>
    </row>
    <row r="7" spans="2:9" outlineLevel="1">
      <c r="B7" s="42" t="s">
        <v>258</v>
      </c>
      <c r="C7" s="39" t="s">
        <v>31</v>
      </c>
      <c r="D7" s="164"/>
      <c r="E7" s="108"/>
      <c r="F7" s="108"/>
      <c r="G7" s="108"/>
      <c r="H7" s="108"/>
    </row>
    <row r="8" spans="2:9" outlineLevel="1">
      <c r="B8" s="42" t="s">
        <v>259</v>
      </c>
      <c r="C8" s="39" t="s">
        <v>31</v>
      </c>
      <c r="D8" s="164"/>
      <c r="E8" s="108"/>
      <c r="F8" s="108"/>
      <c r="G8" s="108"/>
      <c r="H8" s="108"/>
    </row>
    <row r="9" spans="2:9" outlineLevel="1">
      <c r="B9" s="42" t="s">
        <v>260</v>
      </c>
      <c r="C9" s="39" t="str">
        <f>C8</f>
        <v>Nbr</v>
      </c>
      <c r="D9" s="164"/>
      <c r="E9" s="108"/>
      <c r="F9" s="108"/>
      <c r="G9" s="108"/>
      <c r="H9" s="108"/>
    </row>
    <row r="10" spans="2:9" outlineLevel="1">
      <c r="B10" s="42" t="s">
        <v>261</v>
      </c>
      <c r="C10" s="39" t="str">
        <f>Intro!E13</f>
        <v>xxxx</v>
      </c>
      <c r="D10" s="164"/>
      <c r="E10" s="107"/>
      <c r="F10" s="107"/>
      <c r="G10" s="107"/>
      <c r="H10" s="107"/>
      <c r="I10" s="45"/>
    </row>
    <row r="11" spans="2:9" outlineLevel="1">
      <c r="B11" s="42" t="s">
        <v>262</v>
      </c>
      <c r="C11" s="39" t="str">
        <f>C10</f>
        <v>xxxx</v>
      </c>
      <c r="D11" s="164"/>
      <c r="E11" s="107"/>
      <c r="F11" s="107"/>
      <c r="G11" s="107"/>
      <c r="H11" s="107"/>
      <c r="I11" s="45"/>
    </row>
    <row r="12" spans="2:9" outlineLevel="1">
      <c r="B12" s="42" t="s">
        <v>263</v>
      </c>
      <c r="C12" s="39" t="s">
        <v>14</v>
      </c>
      <c r="D12" s="174"/>
      <c r="E12" s="174"/>
      <c r="F12" s="174"/>
      <c r="G12" s="174"/>
      <c r="H12" s="174"/>
      <c r="I12" s="45"/>
    </row>
    <row r="13" spans="2:9" outlineLevel="1">
      <c r="B13" s="42" t="s">
        <v>264</v>
      </c>
      <c r="C13" s="39" t="s">
        <v>14</v>
      </c>
      <c r="D13" s="174"/>
      <c r="E13" s="174"/>
      <c r="F13" s="174"/>
      <c r="G13" s="174"/>
      <c r="H13" s="174"/>
    </row>
    <row r="14" spans="2:9" outlineLevel="1">
      <c r="B14" s="42" t="s">
        <v>265</v>
      </c>
      <c r="C14" s="39" t="str">
        <f>C13</f>
        <v>%</v>
      </c>
      <c r="D14" s="174"/>
      <c r="E14" s="174"/>
      <c r="F14" s="174"/>
      <c r="G14" s="174"/>
      <c r="H14" s="174"/>
    </row>
    <row r="15" spans="2:9" outlineLevel="1">
      <c r="B15" s="42" t="s">
        <v>266</v>
      </c>
      <c r="C15" s="39" t="s">
        <v>14</v>
      </c>
      <c r="D15" s="174"/>
      <c r="E15" s="174"/>
      <c r="F15" s="174"/>
      <c r="G15" s="174"/>
      <c r="H15" s="174"/>
    </row>
    <row r="16" spans="2:9" outlineLevel="1">
      <c r="B16" s="42" t="s">
        <v>267</v>
      </c>
      <c r="C16" s="39" t="str">
        <f>C15</f>
        <v>%</v>
      </c>
      <c r="D16" s="174"/>
      <c r="E16" s="174"/>
      <c r="F16" s="174"/>
      <c r="G16" s="174"/>
      <c r="H16" s="174"/>
    </row>
    <row r="17" spans="2:16">
      <c r="B17" s="46"/>
      <c r="D17" s="47"/>
      <c r="E17" s="47"/>
      <c r="F17" s="47"/>
      <c r="G17" s="47"/>
      <c r="H17" s="47"/>
    </row>
    <row r="18" spans="2:16" ht="15.75">
      <c r="B18" s="168" t="s">
        <v>270</v>
      </c>
      <c r="C18" s="169"/>
      <c r="D18" s="169"/>
      <c r="E18" s="169"/>
      <c r="F18" s="169"/>
      <c r="G18" s="169"/>
      <c r="H18" s="169"/>
      <c r="I18" s="48"/>
    </row>
    <row r="20" spans="2:16" outlineLevel="1">
      <c r="B20" s="183" t="s">
        <v>294</v>
      </c>
    </row>
    <row r="21" spans="2:16" outlineLevel="1">
      <c r="B21" s="53" t="s">
        <v>273</v>
      </c>
      <c r="C21" s="39" t="str">
        <f>C16</f>
        <v>%</v>
      </c>
      <c r="D21" s="180" t="s">
        <v>295</v>
      </c>
      <c r="E21" s="180">
        <v>0.01</v>
      </c>
      <c r="F21" s="180">
        <v>0.01</v>
      </c>
      <c r="G21" s="180">
        <v>0.01</v>
      </c>
      <c r="H21" s="180">
        <v>0.01</v>
      </c>
      <c r="I21" s="45"/>
    </row>
    <row r="22" spans="2:16" outlineLevel="1">
      <c r="B22" s="53" t="s">
        <v>274</v>
      </c>
      <c r="C22" s="39" t="str">
        <f>C10</f>
        <v>xxxx</v>
      </c>
      <c r="D22" s="164">
        <v>2</v>
      </c>
      <c r="E22" s="164">
        <v>2</v>
      </c>
      <c r="F22" s="164">
        <v>2</v>
      </c>
      <c r="G22" s="164">
        <v>2</v>
      </c>
      <c r="H22" s="164">
        <v>2</v>
      </c>
      <c r="I22" s="45"/>
    </row>
    <row r="23" spans="2:16">
      <c r="P23" s="49"/>
    </row>
    <row r="24" spans="2:16" ht="15.75">
      <c r="B24" s="168" t="s">
        <v>280</v>
      </c>
      <c r="C24" s="169"/>
      <c r="D24" s="169"/>
      <c r="E24" s="169"/>
      <c r="F24" s="169"/>
      <c r="G24" s="169"/>
      <c r="H24" s="169"/>
    </row>
    <row r="25" spans="2:16">
      <c r="B25" s="20"/>
      <c r="C25" s="20"/>
      <c r="D25" s="50"/>
      <c r="E25" s="50"/>
      <c r="F25" s="50"/>
      <c r="G25" s="50"/>
      <c r="H25" s="50"/>
    </row>
    <row r="26" spans="2:16" s="60" customFormat="1" outlineLevel="1">
      <c r="B26" s="183" t="s">
        <v>296</v>
      </c>
      <c r="C26" s="20"/>
      <c r="D26" s="58"/>
      <c r="E26" s="58"/>
      <c r="F26" s="58"/>
      <c r="G26" s="58"/>
      <c r="H26" s="58"/>
      <c r="I26" s="59"/>
    </row>
    <row r="27" spans="2:16" outlineLevel="1">
      <c r="B27" s="53" t="s">
        <v>282</v>
      </c>
      <c r="C27" s="39" t="str">
        <f>C21</f>
        <v>%</v>
      </c>
      <c r="D27" s="177"/>
      <c r="E27" s="177"/>
      <c r="F27" s="177"/>
      <c r="G27" s="177"/>
      <c r="H27" s="177"/>
    </row>
    <row r="28" spans="2:16" outlineLevel="1">
      <c r="B28" s="53" t="s">
        <v>283</v>
      </c>
      <c r="C28" s="39" t="str">
        <f>C22</f>
        <v>xxxx</v>
      </c>
      <c r="D28" s="164"/>
      <c r="E28" s="164"/>
      <c r="F28" s="164"/>
      <c r="G28" s="164"/>
      <c r="H28" s="164"/>
    </row>
    <row r="29" spans="2:16" outlineLevel="1">
      <c r="B29" s="183" t="s">
        <v>285</v>
      </c>
      <c r="C29" s="20"/>
      <c r="D29" s="51"/>
      <c r="E29" s="51"/>
      <c r="F29" s="51"/>
      <c r="G29" s="51"/>
      <c r="H29" s="51"/>
    </row>
    <row r="30" spans="2:16" outlineLevel="1">
      <c r="B30" s="61" t="s">
        <v>286</v>
      </c>
      <c r="C30" s="20"/>
      <c r="D30" s="51"/>
      <c r="E30" s="51"/>
      <c r="F30" s="51"/>
      <c r="G30" s="51"/>
      <c r="H30" s="51"/>
    </row>
    <row r="31" spans="2:16" outlineLevel="1">
      <c r="B31" s="56" t="s">
        <v>287</v>
      </c>
      <c r="C31" s="39" t="s">
        <v>14</v>
      </c>
      <c r="D31" s="180"/>
      <c r="E31" s="180"/>
      <c r="F31" s="180"/>
      <c r="G31" s="180"/>
      <c r="H31" s="180"/>
    </row>
    <row r="32" spans="2:16" outlineLevel="1">
      <c r="B32" s="61" t="s">
        <v>288</v>
      </c>
      <c r="C32" s="20"/>
    </row>
    <row r="33" spans="2:8" outlineLevel="1">
      <c r="B33" s="56" t="s">
        <v>64</v>
      </c>
      <c r="C33" s="39" t="s">
        <v>14</v>
      </c>
      <c r="D33" s="182">
        <f>100%-D34</f>
        <v>1</v>
      </c>
      <c r="E33" s="182">
        <f t="shared" ref="E33:H33" si="1">100%-E34</f>
        <v>1</v>
      </c>
      <c r="F33" s="182">
        <f t="shared" si="1"/>
        <v>1</v>
      </c>
      <c r="G33" s="182">
        <f t="shared" si="1"/>
        <v>1</v>
      </c>
      <c r="H33" s="182">
        <f t="shared" si="1"/>
        <v>1</v>
      </c>
    </row>
    <row r="34" spans="2:8" outlineLevel="1">
      <c r="B34" s="56" t="s">
        <v>70</v>
      </c>
      <c r="C34" s="39" t="s">
        <v>14</v>
      </c>
      <c r="D34" s="174"/>
      <c r="E34" s="174"/>
      <c r="F34" s="174"/>
      <c r="G34" s="174"/>
      <c r="H34" s="174"/>
    </row>
    <row r="35" spans="2:8" outlineLevel="1">
      <c r="B35" s="61" t="s">
        <v>289</v>
      </c>
      <c r="C35" s="20"/>
    </row>
    <row r="36" spans="2:8" outlineLevel="1">
      <c r="B36" s="56" t="s">
        <v>290</v>
      </c>
      <c r="C36" s="39" t="str">
        <f>C7</f>
        <v>Nbr</v>
      </c>
      <c r="D36" s="164"/>
      <c r="E36" s="164"/>
      <c r="F36" s="164"/>
      <c r="G36" s="164"/>
      <c r="H36" s="164"/>
    </row>
    <row r="37" spans="2:8" outlineLevel="1">
      <c r="B37" s="56" t="s">
        <v>291</v>
      </c>
      <c r="C37" s="39" t="str">
        <f>C10</f>
        <v>xxxx</v>
      </c>
      <c r="D37" s="164"/>
      <c r="E37" s="164"/>
      <c r="F37" s="164"/>
      <c r="G37" s="164"/>
      <c r="H37" s="164"/>
    </row>
    <row r="38" spans="2:8" outlineLevel="1">
      <c r="B38" s="56" t="s">
        <v>292</v>
      </c>
      <c r="C38" s="39" t="str">
        <f>C37</f>
        <v>xxxx</v>
      </c>
      <c r="D38" s="164"/>
      <c r="E38" s="164"/>
      <c r="F38" s="164"/>
      <c r="G38" s="164"/>
      <c r="H38" s="164"/>
    </row>
  </sheetData>
  <pageMargins left="0.7" right="0.7" top="0.75" bottom="0.75" header="0.3" footer="0.3"/>
  <pageSetup orientation="portrait" r:id="rId1"/>
  <ignoredErrors>
    <ignoredError sqref="C10"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CF8DEE5-1C39-4577-B900-BDB6806137F8}">
          <x14:formula1>
            <xm:f>Référentiel!$H$5:$H$9</xm:f>
          </x14:formula1>
          <xm:sqref>C6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4FC45-5063-4CA6-883D-84804A7A43D5}">
  <sheetPr>
    <tabColor theme="7"/>
  </sheetPr>
  <dimension ref="B1:P41"/>
  <sheetViews>
    <sheetView showGridLines="0" zoomScale="70" zoomScaleNormal="70" workbookViewId="0">
      <pane ySplit="3" topLeftCell="A4" activePane="bottomLeft" state="frozen"/>
      <selection pane="bottomLeft"/>
      <selection activeCell="G41" sqref="G41:R41"/>
    </sheetView>
  </sheetViews>
  <sheetFormatPr defaultColWidth="10.6640625" defaultRowHeight="15" outlineLevelRow="1"/>
  <cols>
    <col min="1" max="1" width="3.33203125" style="13" customWidth="1"/>
    <col min="2" max="2" width="59.21875" style="13" customWidth="1"/>
    <col min="3" max="3" width="9.88671875" style="13" customWidth="1"/>
    <col min="4" max="8" width="17.33203125" style="13" customWidth="1"/>
    <col min="9" max="9" width="15.88671875" style="40" customWidth="1"/>
    <col min="10" max="11" width="10.6640625" style="13"/>
    <col min="12" max="12" width="13.6640625" style="13" customWidth="1"/>
    <col min="13" max="14" width="10.6640625" style="13"/>
    <col min="15" max="15" width="11.21875" style="13" customWidth="1"/>
    <col min="16" max="16384" width="10.6640625" style="13"/>
  </cols>
  <sheetData>
    <row r="1" spans="2:9" s="143" customFormat="1" ht="45.95" customHeight="1">
      <c r="C1" s="146" t="s">
        <v>17</v>
      </c>
      <c r="I1" s="145"/>
    </row>
    <row r="3" spans="2:9" s="171" customFormat="1">
      <c r="C3" s="172" t="s">
        <v>221</v>
      </c>
      <c r="D3" s="170">
        <f>'Base assumptions'!D7</f>
        <v>2018</v>
      </c>
      <c r="E3" s="170">
        <f>D3+1</f>
        <v>2019</v>
      </c>
      <c r="F3" s="170">
        <f t="shared" ref="F3:H3" si="0">E3+1</f>
        <v>2020</v>
      </c>
      <c r="G3" s="170">
        <f t="shared" si="0"/>
        <v>2021</v>
      </c>
      <c r="H3" s="170">
        <f t="shared" si="0"/>
        <v>2022</v>
      </c>
      <c r="I3" s="173"/>
    </row>
    <row r="4" spans="2:9">
      <c r="D4" s="12"/>
      <c r="E4" s="12"/>
      <c r="F4" s="12"/>
      <c r="G4" s="12"/>
      <c r="H4" s="12"/>
    </row>
    <row r="5" spans="2:9" ht="15.75">
      <c r="B5" s="168" t="s">
        <v>293</v>
      </c>
      <c r="C5" s="169"/>
      <c r="D5" s="169"/>
      <c r="E5" s="169"/>
      <c r="F5" s="169"/>
      <c r="G5" s="169"/>
      <c r="H5" s="169"/>
      <c r="I5" s="41"/>
    </row>
    <row r="6" spans="2:9">
      <c r="B6" s="42"/>
      <c r="C6" s="18"/>
      <c r="D6" s="43"/>
      <c r="E6" s="43"/>
      <c r="F6" s="43"/>
      <c r="G6" s="43"/>
      <c r="H6" s="43"/>
    </row>
    <row r="7" spans="2:9" outlineLevel="1">
      <c r="B7" s="42" t="s">
        <v>258</v>
      </c>
      <c r="C7" s="39" t="s">
        <v>31</v>
      </c>
      <c r="D7" s="164"/>
      <c r="E7" s="106"/>
      <c r="F7" s="106"/>
      <c r="G7" s="106"/>
      <c r="H7" s="106"/>
    </row>
    <row r="8" spans="2:9" outlineLevel="1">
      <c r="B8" s="42" t="s">
        <v>259</v>
      </c>
      <c r="C8" s="39" t="s">
        <v>31</v>
      </c>
      <c r="D8" s="164"/>
      <c r="E8" s="106"/>
      <c r="F8" s="106"/>
      <c r="G8" s="106"/>
      <c r="H8" s="106"/>
    </row>
    <row r="9" spans="2:9" outlineLevel="1">
      <c r="B9" s="42" t="s">
        <v>260</v>
      </c>
      <c r="C9" s="39" t="str">
        <f>C8</f>
        <v>Nbr</v>
      </c>
      <c r="D9" s="164"/>
      <c r="E9" s="106"/>
      <c r="F9" s="106"/>
      <c r="G9" s="106"/>
      <c r="H9" s="106"/>
    </row>
    <row r="10" spans="2:9" outlineLevel="1">
      <c r="B10" s="42" t="s">
        <v>261</v>
      </c>
      <c r="C10" s="39" t="str">
        <f>Intro!E13</f>
        <v>xxxx</v>
      </c>
      <c r="D10" s="164"/>
      <c r="E10" s="107"/>
      <c r="F10" s="107"/>
      <c r="G10" s="107"/>
      <c r="H10" s="107"/>
      <c r="I10" s="45"/>
    </row>
    <row r="11" spans="2:9" outlineLevel="1">
      <c r="B11" s="42" t="s">
        <v>262</v>
      </c>
      <c r="C11" s="39" t="str">
        <f>C10</f>
        <v>xxxx</v>
      </c>
      <c r="D11" s="164"/>
      <c r="E11" s="107"/>
      <c r="F11" s="107"/>
      <c r="G11" s="107"/>
      <c r="H11" s="107"/>
      <c r="I11" s="45"/>
    </row>
    <row r="12" spans="2:9" outlineLevel="1">
      <c r="B12" s="42" t="s">
        <v>263</v>
      </c>
      <c r="C12" s="39" t="s">
        <v>14</v>
      </c>
      <c r="D12" s="174"/>
      <c r="E12" s="174"/>
      <c r="F12" s="174"/>
      <c r="G12" s="174"/>
      <c r="H12" s="174"/>
      <c r="I12" s="45"/>
    </row>
    <row r="13" spans="2:9" outlineLevel="1">
      <c r="B13" s="42" t="s">
        <v>264</v>
      </c>
      <c r="C13" s="39" t="s">
        <v>14</v>
      </c>
      <c r="D13" s="174"/>
      <c r="E13" s="174"/>
      <c r="F13" s="174"/>
      <c r="G13" s="174"/>
      <c r="H13" s="174"/>
    </row>
    <row r="14" spans="2:9" outlineLevel="1">
      <c r="B14" s="42" t="s">
        <v>265</v>
      </c>
      <c r="C14" s="39" t="str">
        <f>C13</f>
        <v>%</v>
      </c>
      <c r="D14" s="174"/>
      <c r="E14" s="174"/>
      <c r="F14" s="174"/>
      <c r="G14" s="174"/>
      <c r="H14" s="174"/>
    </row>
    <row r="15" spans="2:9" outlineLevel="1">
      <c r="B15" s="42" t="s">
        <v>266</v>
      </c>
      <c r="C15" s="39" t="s">
        <v>14</v>
      </c>
      <c r="D15" s="174"/>
      <c r="E15" s="174"/>
      <c r="F15" s="174"/>
      <c r="G15" s="174"/>
      <c r="H15" s="174"/>
    </row>
    <row r="16" spans="2:9" outlineLevel="1">
      <c r="B16" s="42" t="s">
        <v>267</v>
      </c>
      <c r="C16" s="39" t="str">
        <f>C15</f>
        <v>%</v>
      </c>
      <c r="D16" s="174"/>
      <c r="E16" s="174"/>
      <c r="F16" s="174"/>
      <c r="G16" s="174"/>
      <c r="H16" s="174"/>
    </row>
    <row r="17" spans="2:16">
      <c r="B17" s="46"/>
      <c r="C17" s="47"/>
      <c r="D17" s="47"/>
      <c r="E17" s="47"/>
      <c r="F17" s="47"/>
      <c r="G17" s="47"/>
      <c r="H17" s="47"/>
    </row>
    <row r="18" spans="2:16" ht="15.75">
      <c r="B18" s="168" t="s">
        <v>270</v>
      </c>
      <c r="C18" s="169"/>
      <c r="D18" s="169"/>
      <c r="E18" s="169"/>
      <c r="F18" s="169"/>
      <c r="G18" s="169"/>
      <c r="H18" s="169"/>
      <c r="I18" s="48"/>
    </row>
    <row r="20" spans="2:16" outlineLevel="1">
      <c r="B20" s="183" t="s">
        <v>294</v>
      </c>
    </row>
    <row r="21" spans="2:16" outlineLevel="1">
      <c r="B21" s="53" t="s">
        <v>273</v>
      </c>
      <c r="C21" s="39" t="str">
        <f>C16</f>
        <v>%</v>
      </c>
      <c r="D21" s="180"/>
      <c r="E21" s="180"/>
      <c r="F21" s="180"/>
      <c r="G21" s="180"/>
      <c r="H21" s="180"/>
      <c r="I21" s="45"/>
    </row>
    <row r="22" spans="2:16" outlineLevel="1">
      <c r="B22" s="53" t="s">
        <v>274</v>
      </c>
      <c r="C22" s="39" t="str">
        <f>C10</f>
        <v>xxxx</v>
      </c>
      <c r="D22" s="164"/>
      <c r="E22" s="164"/>
      <c r="F22" s="164"/>
      <c r="G22" s="164"/>
      <c r="H22" s="164"/>
      <c r="I22" s="45"/>
    </row>
    <row r="23" spans="2:16">
      <c r="P23" s="49"/>
    </row>
    <row r="24" spans="2:16" ht="15.75">
      <c r="B24" s="168" t="s">
        <v>280</v>
      </c>
      <c r="C24" s="169"/>
      <c r="D24" s="169"/>
      <c r="E24" s="169"/>
      <c r="F24" s="169"/>
      <c r="G24" s="169"/>
      <c r="H24" s="169"/>
    </row>
    <row r="25" spans="2:16">
      <c r="B25" s="20"/>
      <c r="C25" s="20"/>
      <c r="D25" s="50"/>
      <c r="E25" s="50"/>
      <c r="F25" s="50"/>
      <c r="G25" s="50"/>
      <c r="H25" s="50"/>
    </row>
    <row r="26" spans="2:16" s="60" customFormat="1" outlineLevel="1">
      <c r="B26" s="183" t="s">
        <v>296</v>
      </c>
      <c r="C26" s="20"/>
      <c r="D26" s="58"/>
      <c r="E26" s="58"/>
      <c r="F26" s="58"/>
      <c r="G26" s="58"/>
      <c r="H26" s="58"/>
      <c r="I26" s="59"/>
    </row>
    <row r="27" spans="2:16" outlineLevel="1">
      <c r="B27" s="53" t="s">
        <v>282</v>
      </c>
      <c r="C27" s="39" t="str">
        <f>C21</f>
        <v>%</v>
      </c>
      <c r="D27" s="177"/>
      <c r="E27" s="177"/>
      <c r="F27" s="177"/>
      <c r="G27" s="177"/>
      <c r="H27" s="177"/>
    </row>
    <row r="28" spans="2:16" outlineLevel="1">
      <c r="B28" s="53" t="s">
        <v>283</v>
      </c>
      <c r="C28" s="39" t="str">
        <f>C22</f>
        <v>xxxx</v>
      </c>
      <c r="D28" s="164"/>
      <c r="E28" s="164"/>
      <c r="F28" s="164"/>
      <c r="G28" s="164"/>
      <c r="H28" s="164"/>
    </row>
    <row r="29" spans="2:16" outlineLevel="1">
      <c r="B29" s="183" t="s">
        <v>285</v>
      </c>
      <c r="C29" s="20"/>
      <c r="D29" s="51"/>
      <c r="E29" s="51"/>
      <c r="F29" s="51"/>
      <c r="G29" s="51"/>
      <c r="H29" s="51"/>
    </row>
    <row r="30" spans="2:16" outlineLevel="1">
      <c r="B30" s="61" t="s">
        <v>286</v>
      </c>
      <c r="C30" s="20"/>
      <c r="D30" s="51"/>
      <c r="E30" s="51"/>
      <c r="F30" s="51"/>
      <c r="G30" s="51"/>
      <c r="H30" s="51"/>
    </row>
    <row r="31" spans="2:16" outlineLevel="1">
      <c r="B31" s="56" t="s">
        <v>287</v>
      </c>
      <c r="C31" s="39" t="s">
        <v>14</v>
      </c>
      <c r="D31" s="180"/>
      <c r="E31" s="180"/>
      <c r="F31" s="180"/>
      <c r="G31" s="180"/>
      <c r="H31" s="180"/>
    </row>
    <row r="32" spans="2:16" outlineLevel="1">
      <c r="B32" s="61" t="s">
        <v>288</v>
      </c>
      <c r="C32" s="20"/>
    </row>
    <row r="33" spans="2:8" outlineLevel="1">
      <c r="B33" s="56" t="s">
        <v>64</v>
      </c>
      <c r="C33" s="39" t="s">
        <v>14</v>
      </c>
      <c r="D33" s="182">
        <f>100%-D34</f>
        <v>1</v>
      </c>
      <c r="E33" s="182">
        <f t="shared" ref="E33:H33" si="1">100%-E34</f>
        <v>1</v>
      </c>
      <c r="F33" s="182">
        <f t="shared" si="1"/>
        <v>1</v>
      </c>
      <c r="G33" s="182">
        <f t="shared" si="1"/>
        <v>1</v>
      </c>
      <c r="H33" s="182">
        <f t="shared" si="1"/>
        <v>1</v>
      </c>
    </row>
    <row r="34" spans="2:8" outlineLevel="1">
      <c r="B34" s="56" t="s">
        <v>70</v>
      </c>
      <c r="C34" s="39" t="s">
        <v>14</v>
      </c>
      <c r="D34" s="174"/>
      <c r="E34" s="174"/>
      <c r="F34" s="174"/>
      <c r="G34" s="174"/>
      <c r="H34" s="174"/>
    </row>
    <row r="35" spans="2:8" outlineLevel="1">
      <c r="B35" s="61" t="s">
        <v>289</v>
      </c>
      <c r="C35" s="20"/>
    </row>
    <row r="36" spans="2:8" outlineLevel="1">
      <c r="B36" s="56" t="s">
        <v>297</v>
      </c>
      <c r="C36" s="39" t="str">
        <f>C7</f>
        <v>Nbr</v>
      </c>
      <c r="D36" s="164"/>
      <c r="E36" s="164"/>
      <c r="F36" s="164"/>
      <c r="G36" s="164"/>
      <c r="H36" s="164"/>
    </row>
    <row r="37" spans="2:8" outlineLevel="1">
      <c r="B37" s="56" t="s">
        <v>291</v>
      </c>
      <c r="C37" s="39" t="str">
        <f>C10</f>
        <v>xxxx</v>
      </c>
      <c r="D37" s="164"/>
      <c r="E37" s="164"/>
      <c r="F37" s="164"/>
      <c r="G37" s="164"/>
      <c r="H37" s="164"/>
    </row>
    <row r="38" spans="2:8" outlineLevel="1">
      <c r="B38" s="56" t="s">
        <v>292</v>
      </c>
      <c r="C38" s="39" t="str">
        <f>C37</f>
        <v>xxxx</v>
      </c>
      <c r="D38" s="164"/>
      <c r="E38" s="164"/>
      <c r="F38" s="164"/>
      <c r="G38" s="164"/>
      <c r="H38" s="164"/>
    </row>
    <row r="39" spans="2:8">
      <c r="B39" s="64"/>
      <c r="C39" s="20"/>
    </row>
    <row r="40" spans="2:8">
      <c r="B40" s="64"/>
      <c r="C40" s="20"/>
    </row>
    <row r="41" spans="2:8">
      <c r="B41" s="64"/>
      <c r="C41" s="20"/>
    </row>
  </sheetData>
  <pageMargins left="0.7" right="0.7" top="0.75" bottom="0.75" header="0.3" footer="0.3"/>
  <ignoredErrors>
    <ignoredError sqref="C10" formula="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D3D2C56-BFEC-445A-937A-CC6506261AC6}">
          <x14:formula1>
            <xm:f>Référentiel!$H$5:$H$9</xm:f>
          </x14:formula1>
          <xm:sqref>C6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56B1B-F53B-4E27-8B6D-8D0EB853908A}">
  <sheetPr>
    <tabColor theme="7"/>
  </sheetPr>
  <dimension ref="B1:P41"/>
  <sheetViews>
    <sheetView showGridLines="0" zoomScale="70" zoomScaleNormal="70" workbookViewId="0">
      <pane ySplit="3" topLeftCell="A4" activePane="bottomLeft" state="frozen"/>
      <selection pane="bottomLeft"/>
      <selection activeCell="G41" sqref="G41:R41"/>
    </sheetView>
  </sheetViews>
  <sheetFormatPr defaultColWidth="10.6640625" defaultRowHeight="15" outlineLevelRow="1"/>
  <cols>
    <col min="1" max="1" width="3.33203125" style="13" customWidth="1"/>
    <col min="2" max="2" width="59.21875" style="13" customWidth="1"/>
    <col min="3" max="3" width="9.88671875" style="13" customWidth="1"/>
    <col min="4" max="8" width="17.33203125" style="13" customWidth="1"/>
    <col min="9" max="9" width="15.88671875" style="40" customWidth="1"/>
    <col min="10" max="11" width="10.6640625" style="13"/>
    <col min="12" max="12" width="13.6640625" style="13" customWidth="1"/>
    <col min="13" max="14" width="10.6640625" style="13"/>
    <col min="15" max="15" width="11.21875" style="13" customWidth="1"/>
    <col min="16" max="16384" width="10.6640625" style="13"/>
  </cols>
  <sheetData>
    <row r="1" spans="2:9" s="143" customFormat="1" ht="45.95" customHeight="1">
      <c r="C1" s="146" t="s">
        <v>216</v>
      </c>
      <c r="I1" s="145"/>
    </row>
    <row r="3" spans="2:9" s="171" customFormat="1">
      <c r="C3" s="172" t="s">
        <v>221</v>
      </c>
      <c r="D3" s="170">
        <f>'Base assumptions'!D7</f>
        <v>2018</v>
      </c>
      <c r="E3" s="170">
        <f>D3+1</f>
        <v>2019</v>
      </c>
      <c r="F3" s="170">
        <f t="shared" ref="F3:H3" si="0">E3+1</f>
        <v>2020</v>
      </c>
      <c r="G3" s="170">
        <f t="shared" si="0"/>
        <v>2021</v>
      </c>
      <c r="H3" s="170">
        <f t="shared" si="0"/>
        <v>2022</v>
      </c>
      <c r="I3" s="173"/>
    </row>
    <row r="4" spans="2:9">
      <c r="D4" s="12"/>
      <c r="E4" s="12"/>
      <c r="F4" s="12"/>
      <c r="G4" s="12"/>
      <c r="H4" s="12"/>
    </row>
    <row r="5" spans="2:9" ht="15.75">
      <c r="B5" s="168" t="s">
        <v>293</v>
      </c>
      <c r="C5" s="169"/>
      <c r="D5" s="169"/>
      <c r="E5" s="169"/>
      <c r="F5" s="169"/>
      <c r="G5" s="169"/>
      <c r="H5" s="169"/>
      <c r="I5" s="41"/>
    </row>
    <row r="6" spans="2:9">
      <c r="B6" s="42"/>
      <c r="C6" s="18"/>
      <c r="D6" s="43"/>
      <c r="E6" s="43"/>
      <c r="F6" s="43"/>
      <c r="G6" s="43"/>
      <c r="H6" s="43"/>
    </row>
    <row r="7" spans="2:9" outlineLevel="1">
      <c r="B7" s="42" t="s">
        <v>298</v>
      </c>
      <c r="C7" s="39" t="s">
        <v>31</v>
      </c>
      <c r="D7" s="164"/>
      <c r="E7" s="106"/>
      <c r="F7" s="106"/>
      <c r="G7" s="106"/>
      <c r="H7" s="106"/>
    </row>
    <row r="8" spans="2:9" outlineLevel="1">
      <c r="B8" s="42" t="s">
        <v>259</v>
      </c>
      <c r="C8" s="39" t="s">
        <v>31</v>
      </c>
      <c r="D8" s="164"/>
      <c r="E8" s="106"/>
      <c r="F8" s="106"/>
      <c r="G8" s="106"/>
      <c r="H8" s="106"/>
    </row>
    <row r="9" spans="2:9" outlineLevel="1">
      <c r="B9" s="42" t="s">
        <v>260</v>
      </c>
      <c r="C9" s="39" t="str">
        <f>C8</f>
        <v>Nbr</v>
      </c>
      <c r="D9" s="164"/>
      <c r="E9" s="106"/>
      <c r="F9" s="106"/>
      <c r="G9" s="106"/>
      <c r="H9" s="106"/>
    </row>
    <row r="10" spans="2:9" outlineLevel="1">
      <c r="B10" s="42" t="s">
        <v>261</v>
      </c>
      <c r="C10" s="39" t="str">
        <f>Intro!E13</f>
        <v>xxxx</v>
      </c>
      <c r="D10" s="164"/>
      <c r="E10" s="107"/>
      <c r="F10" s="107"/>
      <c r="G10" s="107"/>
      <c r="H10" s="107"/>
      <c r="I10" s="45"/>
    </row>
    <row r="11" spans="2:9" outlineLevel="1">
      <c r="B11" s="42" t="s">
        <v>262</v>
      </c>
      <c r="C11" s="39" t="str">
        <f>C10</f>
        <v>xxxx</v>
      </c>
      <c r="D11" s="164"/>
      <c r="E11" s="107"/>
      <c r="F11" s="107"/>
      <c r="G11" s="107"/>
      <c r="H11" s="107"/>
      <c r="I11" s="45"/>
    </row>
    <row r="12" spans="2:9" outlineLevel="1">
      <c r="B12" s="42" t="s">
        <v>263</v>
      </c>
      <c r="C12" s="39" t="s">
        <v>14</v>
      </c>
      <c r="D12" s="174"/>
      <c r="E12" s="174"/>
      <c r="F12" s="174"/>
      <c r="G12" s="174"/>
      <c r="H12" s="174"/>
      <c r="I12" s="45"/>
    </row>
    <row r="13" spans="2:9" outlineLevel="1">
      <c r="B13" s="42" t="s">
        <v>264</v>
      </c>
      <c r="C13" s="39" t="s">
        <v>14</v>
      </c>
      <c r="D13" s="174"/>
      <c r="E13" s="174"/>
      <c r="F13" s="174"/>
      <c r="G13" s="174"/>
      <c r="H13" s="174"/>
    </row>
    <row r="14" spans="2:9" outlineLevel="1">
      <c r="B14" s="42" t="s">
        <v>265</v>
      </c>
      <c r="C14" s="39" t="str">
        <f>C13</f>
        <v>%</v>
      </c>
      <c r="D14" s="174"/>
      <c r="E14" s="174"/>
      <c r="F14" s="174"/>
      <c r="G14" s="174"/>
      <c r="H14" s="174"/>
    </row>
    <row r="15" spans="2:9" outlineLevel="1">
      <c r="B15" s="42" t="s">
        <v>266</v>
      </c>
      <c r="C15" s="39" t="s">
        <v>14</v>
      </c>
      <c r="D15" s="174"/>
      <c r="E15" s="174"/>
      <c r="F15" s="174"/>
      <c r="G15" s="174"/>
      <c r="H15" s="174"/>
    </row>
    <row r="16" spans="2:9" outlineLevel="1">
      <c r="B16" s="42" t="s">
        <v>267</v>
      </c>
      <c r="C16" s="39" t="str">
        <f>C15</f>
        <v>%</v>
      </c>
      <c r="D16" s="174"/>
      <c r="E16" s="174"/>
      <c r="F16" s="174"/>
      <c r="G16" s="174"/>
      <c r="H16" s="174"/>
    </row>
    <row r="17" spans="2:16">
      <c r="B17" s="46"/>
      <c r="D17" s="47"/>
      <c r="E17" s="47"/>
      <c r="F17" s="47"/>
      <c r="G17" s="47"/>
      <c r="H17" s="47"/>
    </row>
    <row r="18" spans="2:16" ht="15.75">
      <c r="B18" s="168" t="s">
        <v>270</v>
      </c>
      <c r="C18" s="169"/>
      <c r="D18" s="169"/>
      <c r="E18" s="169"/>
      <c r="F18" s="169"/>
      <c r="G18" s="169"/>
      <c r="H18" s="169"/>
      <c r="I18" s="48"/>
    </row>
    <row r="20" spans="2:16" outlineLevel="1">
      <c r="B20" s="183" t="s">
        <v>294</v>
      </c>
    </row>
    <row r="21" spans="2:16" outlineLevel="1">
      <c r="B21" s="53" t="s">
        <v>273</v>
      </c>
      <c r="C21" s="39" t="str">
        <f>C16</f>
        <v>%</v>
      </c>
      <c r="D21" s="180"/>
      <c r="E21" s="180"/>
      <c r="F21" s="180"/>
      <c r="G21" s="180"/>
      <c r="H21" s="180"/>
      <c r="I21" s="45"/>
    </row>
    <row r="22" spans="2:16" outlineLevel="1">
      <c r="B22" s="53" t="s">
        <v>274</v>
      </c>
      <c r="C22" s="39" t="str">
        <f>C10</f>
        <v>xxxx</v>
      </c>
      <c r="D22" s="164"/>
      <c r="E22" s="164"/>
      <c r="F22" s="164"/>
      <c r="G22" s="164"/>
      <c r="H22" s="164"/>
      <c r="I22" s="45"/>
    </row>
    <row r="23" spans="2:16">
      <c r="P23" s="49"/>
    </row>
    <row r="24" spans="2:16" ht="15.75">
      <c r="B24" s="168" t="s">
        <v>280</v>
      </c>
      <c r="C24" s="169"/>
      <c r="D24" s="169"/>
      <c r="E24" s="169"/>
      <c r="F24" s="169"/>
      <c r="G24" s="169"/>
      <c r="H24" s="169"/>
    </row>
    <row r="25" spans="2:16">
      <c r="B25" s="20"/>
      <c r="C25" s="20"/>
      <c r="D25" s="50"/>
      <c r="E25" s="50"/>
      <c r="F25" s="50"/>
      <c r="G25" s="50"/>
      <c r="H25" s="50"/>
    </row>
    <row r="26" spans="2:16" s="60" customFormat="1" outlineLevel="1">
      <c r="B26" s="183" t="s">
        <v>296</v>
      </c>
      <c r="C26" s="20"/>
      <c r="D26" s="58"/>
      <c r="E26" s="58"/>
      <c r="F26" s="58"/>
      <c r="G26" s="58"/>
      <c r="H26" s="58"/>
      <c r="I26" s="59"/>
    </row>
    <row r="27" spans="2:16" outlineLevel="1">
      <c r="B27" s="53" t="s">
        <v>282</v>
      </c>
      <c r="C27" s="39" t="str">
        <f>C21</f>
        <v>%</v>
      </c>
      <c r="D27" s="177"/>
      <c r="E27" s="177"/>
      <c r="F27" s="177"/>
      <c r="G27" s="177"/>
      <c r="H27" s="177"/>
    </row>
    <row r="28" spans="2:16" outlineLevel="1">
      <c r="B28" s="53" t="s">
        <v>283</v>
      </c>
      <c r="C28" s="39" t="str">
        <f>C22</f>
        <v>xxxx</v>
      </c>
      <c r="D28" s="164"/>
      <c r="E28" s="164"/>
      <c r="F28" s="164"/>
      <c r="G28" s="164"/>
      <c r="H28" s="164"/>
    </row>
    <row r="29" spans="2:16" outlineLevel="1">
      <c r="B29" s="183" t="s">
        <v>285</v>
      </c>
      <c r="C29" s="20"/>
      <c r="D29" s="51"/>
      <c r="E29" s="51"/>
      <c r="F29" s="51"/>
      <c r="G29" s="51"/>
      <c r="H29" s="51"/>
    </row>
    <row r="30" spans="2:16" outlineLevel="1">
      <c r="B30" s="61" t="s">
        <v>286</v>
      </c>
      <c r="C30" s="20"/>
      <c r="D30" s="51"/>
      <c r="E30" s="51"/>
      <c r="F30" s="51"/>
      <c r="G30" s="51"/>
      <c r="H30" s="51"/>
    </row>
    <row r="31" spans="2:16" outlineLevel="1">
      <c r="B31" s="56" t="s">
        <v>287</v>
      </c>
      <c r="C31" s="39" t="s">
        <v>14</v>
      </c>
      <c r="D31" s="180"/>
      <c r="E31" s="180"/>
      <c r="F31" s="180"/>
      <c r="G31" s="180"/>
      <c r="H31" s="180"/>
    </row>
    <row r="32" spans="2:16" outlineLevel="1">
      <c r="B32" s="61" t="s">
        <v>288</v>
      </c>
      <c r="C32" s="20"/>
    </row>
    <row r="33" spans="2:8" outlineLevel="1">
      <c r="B33" s="56" t="s">
        <v>64</v>
      </c>
      <c r="C33" s="39" t="s">
        <v>14</v>
      </c>
      <c r="D33" s="182">
        <f>100%-D34</f>
        <v>1</v>
      </c>
      <c r="E33" s="182">
        <f t="shared" ref="E33:H33" si="1">100%-E34</f>
        <v>1</v>
      </c>
      <c r="F33" s="182">
        <f t="shared" si="1"/>
        <v>1</v>
      </c>
      <c r="G33" s="182">
        <f t="shared" si="1"/>
        <v>1</v>
      </c>
      <c r="H33" s="182">
        <f t="shared" si="1"/>
        <v>1</v>
      </c>
    </row>
    <row r="34" spans="2:8" outlineLevel="1">
      <c r="B34" s="56" t="s">
        <v>70</v>
      </c>
      <c r="C34" s="39" t="s">
        <v>14</v>
      </c>
      <c r="D34" s="174"/>
      <c r="E34" s="174"/>
      <c r="F34" s="174"/>
      <c r="G34" s="174"/>
      <c r="H34" s="174"/>
    </row>
    <row r="35" spans="2:8" outlineLevel="1">
      <c r="B35" s="61" t="s">
        <v>289</v>
      </c>
      <c r="C35" s="20"/>
    </row>
    <row r="36" spans="2:8" outlineLevel="1">
      <c r="B36" s="56" t="s">
        <v>297</v>
      </c>
      <c r="C36" s="39" t="str">
        <f>C7</f>
        <v>Nbr</v>
      </c>
      <c r="D36" s="164"/>
      <c r="E36" s="164"/>
      <c r="F36" s="164"/>
      <c r="G36" s="164"/>
      <c r="H36" s="164"/>
    </row>
    <row r="37" spans="2:8" outlineLevel="1">
      <c r="B37" s="56" t="s">
        <v>291</v>
      </c>
      <c r="C37" s="39" t="str">
        <f>C10</f>
        <v>xxxx</v>
      </c>
      <c r="D37" s="164"/>
      <c r="E37" s="164"/>
      <c r="F37" s="164"/>
      <c r="G37" s="164"/>
      <c r="H37" s="164"/>
    </row>
    <row r="38" spans="2:8" outlineLevel="1">
      <c r="B38" s="56" t="s">
        <v>292</v>
      </c>
      <c r="C38" s="39" t="str">
        <f>C37</f>
        <v>xxxx</v>
      </c>
      <c r="D38" s="164"/>
      <c r="E38" s="164"/>
      <c r="F38" s="164"/>
      <c r="G38" s="164"/>
      <c r="H38" s="164"/>
    </row>
    <row r="39" spans="2:8">
      <c r="B39" s="64"/>
      <c r="C39" s="20"/>
    </row>
    <row r="40" spans="2:8">
      <c r="B40" s="64"/>
      <c r="C40" s="20"/>
    </row>
    <row r="41" spans="2:8">
      <c r="B41" s="64"/>
      <c r="C41" s="20"/>
    </row>
  </sheetData>
  <pageMargins left="0.7" right="0.7" top="0.75" bottom="0.75" header="0.3" footer="0.3"/>
  <ignoredErrors>
    <ignoredError sqref="C10" formula="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E3CE2E6-9CE0-4C98-881C-789D43BE7015}">
          <x14:formula1>
            <xm:f>Référentiel!$H$5:$H$9</xm:f>
          </x14:formula1>
          <xm:sqref>C6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5DD70-1F0A-4D8B-8660-5175F137E798}">
  <sheetPr>
    <tabColor theme="7"/>
  </sheetPr>
  <dimension ref="B1:P40"/>
  <sheetViews>
    <sheetView showGridLines="0" zoomScale="70" zoomScaleNormal="70" workbookViewId="0">
      <pane ySplit="3" topLeftCell="A4" activePane="bottomLeft" state="frozen"/>
      <selection pane="bottomLeft"/>
      <selection activeCell="G41" sqref="G41:R41"/>
    </sheetView>
  </sheetViews>
  <sheetFormatPr defaultColWidth="10.6640625" defaultRowHeight="15" outlineLevelRow="1"/>
  <cols>
    <col min="1" max="1" width="3.33203125" style="13" customWidth="1"/>
    <col min="2" max="2" width="59.21875" style="13" customWidth="1"/>
    <col min="3" max="3" width="9.88671875" style="13" customWidth="1"/>
    <col min="4" max="8" width="17.33203125" style="13" customWidth="1"/>
    <col min="9" max="9" width="15.88671875" style="40" customWidth="1"/>
    <col min="10" max="11" width="10.6640625" style="13"/>
    <col min="12" max="12" width="13.6640625" style="13" customWidth="1"/>
    <col min="13" max="14" width="10.6640625" style="13"/>
    <col min="15" max="15" width="11.21875" style="13" customWidth="1"/>
    <col min="16" max="16384" width="10.6640625" style="13"/>
  </cols>
  <sheetData>
    <row r="1" spans="2:9" s="143" customFormat="1" ht="45.95" customHeight="1">
      <c r="C1" s="146" t="s">
        <v>181</v>
      </c>
      <c r="I1" s="145"/>
    </row>
    <row r="3" spans="2:9" s="171" customFormat="1">
      <c r="C3" s="172" t="s">
        <v>221</v>
      </c>
      <c r="D3" s="170">
        <f>'Base assumptions'!D7</f>
        <v>2018</v>
      </c>
      <c r="E3" s="170">
        <f>D3+1</f>
        <v>2019</v>
      </c>
      <c r="F3" s="170">
        <f t="shared" ref="F3:H3" si="0">E3+1</f>
        <v>2020</v>
      </c>
      <c r="G3" s="170">
        <f t="shared" si="0"/>
        <v>2021</v>
      </c>
      <c r="H3" s="170">
        <f t="shared" si="0"/>
        <v>2022</v>
      </c>
      <c r="I3" s="173"/>
    </row>
    <row r="4" spans="2:9">
      <c r="D4" s="12"/>
      <c r="E4" s="12"/>
      <c r="F4" s="12"/>
      <c r="G4" s="12"/>
      <c r="H4" s="12"/>
    </row>
    <row r="5" spans="2:9" ht="15.75">
      <c r="B5" s="168" t="s">
        <v>293</v>
      </c>
      <c r="C5" s="169"/>
      <c r="D5" s="169"/>
      <c r="E5" s="169"/>
      <c r="F5" s="169"/>
      <c r="G5" s="169"/>
      <c r="H5" s="169"/>
      <c r="I5" s="41"/>
    </row>
    <row r="6" spans="2:9">
      <c r="B6" s="42"/>
      <c r="C6" s="18"/>
      <c r="D6" s="43"/>
      <c r="E6" s="43"/>
      <c r="F6" s="43"/>
      <c r="G6" s="43"/>
      <c r="H6" s="43"/>
    </row>
    <row r="7" spans="2:9" outlineLevel="1">
      <c r="B7" s="42" t="s">
        <v>258</v>
      </c>
      <c r="C7" s="39" t="s">
        <v>31</v>
      </c>
      <c r="D7" s="164"/>
      <c r="E7" s="106"/>
      <c r="F7" s="106"/>
      <c r="G7" s="106"/>
      <c r="H7" s="106"/>
    </row>
    <row r="8" spans="2:9" outlineLevel="1">
      <c r="B8" s="42" t="s">
        <v>259</v>
      </c>
      <c r="C8" s="39" t="s">
        <v>31</v>
      </c>
      <c r="D8" s="164"/>
      <c r="E8" s="106"/>
      <c r="F8" s="106"/>
      <c r="G8" s="106"/>
      <c r="H8" s="106"/>
    </row>
    <row r="9" spans="2:9" outlineLevel="1">
      <c r="B9" s="42" t="s">
        <v>260</v>
      </c>
      <c r="C9" s="39" t="str">
        <f>C8</f>
        <v>Nbr</v>
      </c>
      <c r="D9" s="164"/>
      <c r="E9" s="106"/>
      <c r="F9" s="106"/>
      <c r="G9" s="106"/>
      <c r="H9" s="106"/>
    </row>
    <row r="10" spans="2:9" outlineLevel="1">
      <c r="B10" s="42" t="s">
        <v>261</v>
      </c>
      <c r="C10" s="39" t="str">
        <f>Intro!E13</f>
        <v>xxxx</v>
      </c>
      <c r="D10" s="164"/>
      <c r="E10" s="107"/>
      <c r="F10" s="107"/>
      <c r="G10" s="107"/>
      <c r="H10" s="107"/>
      <c r="I10" s="45"/>
    </row>
    <row r="11" spans="2:9" outlineLevel="1">
      <c r="B11" s="42" t="s">
        <v>262</v>
      </c>
      <c r="C11" s="39" t="str">
        <f>C10</f>
        <v>xxxx</v>
      </c>
      <c r="D11" s="164"/>
      <c r="E11" s="107"/>
      <c r="F11" s="107"/>
      <c r="G11" s="107"/>
      <c r="H11" s="107"/>
      <c r="I11" s="45"/>
    </row>
    <row r="12" spans="2:9" outlineLevel="1">
      <c r="B12" s="42" t="s">
        <v>263</v>
      </c>
      <c r="C12" s="39" t="s">
        <v>14</v>
      </c>
      <c r="D12" s="174"/>
      <c r="E12" s="174"/>
      <c r="F12" s="174"/>
      <c r="G12" s="174"/>
      <c r="H12" s="174"/>
      <c r="I12" s="45"/>
    </row>
    <row r="13" spans="2:9" outlineLevel="1">
      <c r="B13" s="42" t="s">
        <v>264</v>
      </c>
      <c r="C13" s="39" t="s">
        <v>14</v>
      </c>
      <c r="D13" s="174"/>
      <c r="E13" s="174"/>
      <c r="F13" s="174"/>
      <c r="G13" s="174"/>
      <c r="H13" s="174"/>
    </row>
    <row r="14" spans="2:9" outlineLevel="1">
      <c r="B14" s="42" t="s">
        <v>265</v>
      </c>
      <c r="C14" s="39" t="str">
        <f>C13</f>
        <v>%</v>
      </c>
      <c r="D14" s="174"/>
      <c r="E14" s="174"/>
      <c r="F14" s="174"/>
      <c r="G14" s="174"/>
      <c r="H14" s="174"/>
    </row>
    <row r="15" spans="2:9" outlineLevel="1">
      <c r="B15" s="42" t="s">
        <v>266</v>
      </c>
      <c r="C15" s="39" t="s">
        <v>14</v>
      </c>
      <c r="D15" s="174"/>
      <c r="E15" s="174"/>
      <c r="F15" s="174"/>
      <c r="G15" s="174"/>
      <c r="H15" s="174"/>
    </row>
    <row r="16" spans="2:9" outlineLevel="1">
      <c r="B16" s="42" t="s">
        <v>267</v>
      </c>
      <c r="C16" s="39" t="str">
        <f>C15</f>
        <v>%</v>
      </c>
      <c r="D16" s="174"/>
      <c r="E16" s="174"/>
      <c r="F16" s="174"/>
      <c r="G16" s="174"/>
      <c r="H16" s="174"/>
    </row>
    <row r="17" spans="2:16">
      <c r="B17" s="46"/>
      <c r="D17" s="47"/>
      <c r="E17" s="47"/>
      <c r="F17" s="47"/>
      <c r="G17" s="47"/>
      <c r="H17" s="47"/>
    </row>
    <row r="18" spans="2:16" ht="15.75">
      <c r="B18" s="168" t="s">
        <v>270</v>
      </c>
      <c r="C18" s="169"/>
      <c r="D18" s="169"/>
      <c r="E18" s="169"/>
      <c r="F18" s="169"/>
      <c r="G18" s="169"/>
      <c r="H18" s="169"/>
      <c r="I18" s="48"/>
    </row>
    <row r="20" spans="2:16" outlineLevel="1">
      <c r="B20" s="183" t="s">
        <v>294</v>
      </c>
    </row>
    <row r="21" spans="2:16" outlineLevel="1">
      <c r="B21" s="55" t="s">
        <v>273</v>
      </c>
      <c r="C21" s="39" t="str">
        <f>C16</f>
        <v>%</v>
      </c>
      <c r="D21" s="174"/>
      <c r="E21" s="174"/>
      <c r="F21" s="174"/>
      <c r="G21" s="174"/>
      <c r="H21" s="174"/>
      <c r="I21" s="45"/>
    </row>
    <row r="22" spans="2:16" outlineLevel="1">
      <c r="B22" s="55" t="s">
        <v>274</v>
      </c>
      <c r="C22" s="39" t="str">
        <f>C10</f>
        <v>xxxx</v>
      </c>
      <c r="D22" s="164"/>
      <c r="E22" s="164"/>
      <c r="F22" s="164"/>
      <c r="G22" s="164"/>
      <c r="H22" s="164"/>
      <c r="I22" s="45"/>
    </row>
    <row r="23" spans="2:16" outlineLevel="1">
      <c r="B23" s="183" t="s">
        <v>299</v>
      </c>
    </row>
    <row r="24" spans="2:16" outlineLevel="1">
      <c r="B24" s="55" t="s">
        <v>273</v>
      </c>
      <c r="C24" s="39" t="str">
        <f>C21</f>
        <v>%</v>
      </c>
      <c r="D24" s="174"/>
      <c r="E24" s="174"/>
      <c r="F24" s="174"/>
      <c r="G24" s="174"/>
      <c r="H24" s="174"/>
      <c r="I24" s="45"/>
    </row>
    <row r="25" spans="2:16" outlineLevel="1">
      <c r="B25" s="55" t="s">
        <v>274</v>
      </c>
      <c r="C25" s="39" t="str">
        <f>C22</f>
        <v>xxxx</v>
      </c>
      <c r="D25" s="164"/>
      <c r="E25" s="164"/>
      <c r="F25" s="164"/>
      <c r="G25" s="164"/>
      <c r="H25" s="164"/>
      <c r="I25" s="45"/>
    </row>
    <row r="26" spans="2:16">
      <c r="P26" s="49"/>
    </row>
    <row r="27" spans="2:16" ht="15.75">
      <c r="B27" s="168" t="s">
        <v>280</v>
      </c>
      <c r="C27" s="169"/>
      <c r="D27" s="169"/>
      <c r="E27" s="169"/>
      <c r="F27" s="169"/>
      <c r="G27" s="169"/>
      <c r="H27" s="169"/>
    </row>
    <row r="28" spans="2:16">
      <c r="B28" s="20"/>
      <c r="C28" s="20"/>
      <c r="D28" s="50"/>
      <c r="E28" s="50"/>
      <c r="F28" s="50"/>
      <c r="G28" s="50"/>
      <c r="H28" s="50"/>
    </row>
    <row r="29" spans="2:16" s="60" customFormat="1" outlineLevel="1">
      <c r="B29" s="183" t="s">
        <v>300</v>
      </c>
      <c r="C29" s="20"/>
      <c r="D29" s="58"/>
      <c r="E29" s="58"/>
      <c r="F29" s="58"/>
      <c r="G29" s="58"/>
      <c r="H29" s="58"/>
      <c r="I29" s="59"/>
    </row>
    <row r="30" spans="2:16" outlineLevel="1">
      <c r="B30" s="55" t="s">
        <v>282</v>
      </c>
      <c r="C30" s="39" t="str">
        <f>C21</f>
        <v>%</v>
      </c>
      <c r="D30" s="179"/>
      <c r="E30" s="179"/>
      <c r="F30" s="179"/>
      <c r="G30" s="179"/>
      <c r="H30" s="179"/>
    </row>
    <row r="31" spans="2:16" outlineLevel="1">
      <c r="B31" s="55" t="s">
        <v>283</v>
      </c>
      <c r="C31" s="39" t="str">
        <f>C22</f>
        <v>xxxx</v>
      </c>
      <c r="D31" s="166"/>
      <c r="E31" s="166"/>
      <c r="F31" s="166"/>
      <c r="G31" s="166"/>
      <c r="H31" s="166"/>
    </row>
    <row r="32" spans="2:16" outlineLevel="1">
      <c r="B32" s="183" t="s">
        <v>301</v>
      </c>
      <c r="C32" s="20"/>
      <c r="D32" s="51"/>
      <c r="E32" s="51"/>
      <c r="F32" s="51"/>
      <c r="G32" s="51"/>
      <c r="H32" s="51"/>
    </row>
    <row r="33" spans="2:8" outlineLevel="1">
      <c r="B33" s="61" t="s">
        <v>288</v>
      </c>
      <c r="C33" s="20"/>
    </row>
    <row r="34" spans="2:8" outlineLevel="1">
      <c r="B34" s="56" t="s">
        <v>64</v>
      </c>
      <c r="C34" s="39" t="s">
        <v>14</v>
      </c>
      <c r="D34" s="182">
        <f>100%-D35</f>
        <v>1</v>
      </c>
      <c r="E34" s="182">
        <f t="shared" ref="E34:H34" si="1">100%-E35</f>
        <v>1</v>
      </c>
      <c r="F34" s="182">
        <f t="shared" si="1"/>
        <v>1</v>
      </c>
      <c r="G34" s="182">
        <f t="shared" si="1"/>
        <v>1</v>
      </c>
      <c r="H34" s="182">
        <f t="shared" si="1"/>
        <v>1</v>
      </c>
    </row>
    <row r="35" spans="2:8" outlineLevel="1">
      <c r="B35" s="56" t="s">
        <v>70</v>
      </c>
      <c r="C35" s="39" t="s">
        <v>14</v>
      </c>
      <c r="D35" s="174"/>
      <c r="E35" s="174"/>
      <c r="F35" s="174"/>
      <c r="G35" s="174"/>
      <c r="H35" s="174"/>
    </row>
    <row r="36" spans="2:8" outlineLevel="1">
      <c r="B36" s="61" t="s">
        <v>289</v>
      </c>
      <c r="C36" s="20"/>
    </row>
    <row r="37" spans="2:8" outlineLevel="1">
      <c r="B37" s="56" t="s">
        <v>297</v>
      </c>
      <c r="C37" s="39" t="str">
        <f>C7</f>
        <v>Nbr</v>
      </c>
      <c r="D37" s="164"/>
      <c r="E37" s="164"/>
      <c r="F37" s="164"/>
      <c r="G37" s="164"/>
      <c r="H37" s="164"/>
    </row>
    <row r="38" spans="2:8" outlineLevel="1">
      <c r="B38" s="56" t="s">
        <v>291</v>
      </c>
      <c r="C38" s="39" t="str">
        <f>C10</f>
        <v>xxxx</v>
      </c>
      <c r="D38" s="181"/>
      <c r="E38" s="181"/>
      <c r="F38" s="181"/>
      <c r="G38" s="181"/>
      <c r="H38" s="181"/>
    </row>
    <row r="39" spans="2:8" outlineLevel="1">
      <c r="B39" s="56" t="s">
        <v>292</v>
      </c>
      <c r="C39" s="39" t="str">
        <f>C38</f>
        <v>xxxx</v>
      </c>
      <c r="D39" s="181"/>
      <c r="E39" s="181"/>
      <c r="F39" s="181"/>
      <c r="G39" s="181"/>
      <c r="H39" s="181"/>
    </row>
    <row r="40" spans="2:8">
      <c r="B40" s="64"/>
      <c r="C40" s="20"/>
    </row>
  </sheetData>
  <pageMargins left="0.7" right="0.7" top="0.75" bottom="0.75" header="0.3" footer="0.3"/>
  <ignoredErrors>
    <ignoredError sqref="C10" formula="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6D45390C-14BD-457B-A461-836E988A3FEB}">
          <x14:formula1>
            <xm:f>Référentiel!$H$5:$H$9</xm:f>
          </x14:formula1>
          <xm:sqref>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6edac8a-6e72-42a5-8d5b-c887c5baf36d" xsi:nil="true"/>
    <lcf76f155ced4ddcb4097134ff3c332f xmlns="e0ea85cd-5092-4a59-b815-32df3dfb52d3">
      <Terms xmlns="http://schemas.microsoft.com/office/infopath/2007/PartnerControls"/>
    </lcf76f155ced4ddcb4097134ff3c332f>
    <SharedWithUsers xmlns="e6edac8a-6e72-42a5-8d5b-c887c5baf36d">
      <UserInfo>
        <DisplayName>Ana Forjaz</DisplayName>
        <AccountId>24</AccountId>
        <AccountType/>
      </UserInfo>
      <UserInfo>
        <DisplayName>Chris Lowe</DisplayName>
        <AccountId>45</AccountId>
        <AccountType/>
      </UserInfo>
      <UserInfo>
        <DisplayName>Rishi Raithatha</DisplayName>
        <AccountId>210</AccountId>
        <AccountType/>
      </UserInfo>
      <UserInfo>
        <DisplayName>Vincent Keung</DisplayName>
        <AccountId>538</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E0DB2EBB087DC48B4E02A1033A0A390" ma:contentTypeVersion="17" ma:contentTypeDescription="Create a new document." ma:contentTypeScope="" ma:versionID="b30e388637c6782e7eff4250213fd620">
  <xsd:schema xmlns:xsd="http://www.w3.org/2001/XMLSchema" xmlns:xs="http://www.w3.org/2001/XMLSchema" xmlns:p="http://schemas.microsoft.com/office/2006/metadata/properties" xmlns:ns2="e0ea85cd-5092-4a59-b815-32df3dfb52d3" xmlns:ns3="e6edac8a-6e72-42a5-8d5b-c887c5baf36d" targetNamespace="http://schemas.microsoft.com/office/2006/metadata/properties" ma:root="true" ma:fieldsID="0f4156ce0e069b755c5856b04aa6f3c8" ns2:_="" ns3:_="">
    <xsd:import namespace="e0ea85cd-5092-4a59-b815-32df3dfb52d3"/>
    <xsd:import namespace="e6edac8a-6e72-42a5-8d5b-c887c5baf36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MediaServiceOCR" minOccurs="0"/>
                <xsd:element ref="ns2:MediaServiceLocation" minOccurs="0"/>
                <xsd:element ref="ns3:SharedWithUsers" minOccurs="0"/>
                <xsd:element ref="ns3:SharedWithDetail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ea85cd-5092-4a59-b815-32df3dfb52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25753fd0-9459-4d0f-88c0-ca0a903db4fc"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6edac8a-6e72-42a5-8d5b-c887c5baf36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ddfb7218-6c47-452f-931f-e3ac16576677}" ma:internalName="TaxCatchAll" ma:showField="CatchAllData" ma:web="e6edac8a-6e72-42a5-8d5b-c887c5baf36d">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A1DF10-22CD-4EC2-92B3-0E7B7F846B7B}"/>
</file>

<file path=customXml/itemProps2.xml><?xml version="1.0" encoding="utf-8"?>
<ds:datastoreItem xmlns:ds="http://schemas.openxmlformats.org/officeDocument/2006/customXml" ds:itemID="{C25F2AAB-DC7C-4EDB-912C-95C0CA39BFD4}"/>
</file>

<file path=customXml/itemProps3.xml><?xml version="1.0" encoding="utf-8"?>
<ds:datastoreItem xmlns:ds="http://schemas.openxmlformats.org/officeDocument/2006/customXml" ds:itemID="{02785E93-172D-4DDC-AD5C-5BCAA2B0311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latifa.nanadoum@bearingpoint.com;carelle.djiomou@bearingpoint.com;ce-daria.visonti@bearingpoint.com</dc:creator>
  <cp:keywords/>
  <dc:description/>
  <cp:lastModifiedBy/>
  <cp:revision/>
  <dcterms:created xsi:type="dcterms:W3CDTF">2022-07-07T09:49:39Z</dcterms:created>
  <dcterms:modified xsi:type="dcterms:W3CDTF">2024-02-02T11:14:32Z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0x010100AE0DB2EBB087DC48B4E02A1033A0A390</vt:lpwstr>
  </property>
  <property fmtid="{D5CDD505-2E9C-101B-9397-08002B2CF9AE}" pid="3" name="MediaServiceImageTags">
    <vt:lpwstr/>
  </property>
  <property fmtid="{D5CDD505-2E9C-101B-9397-08002B2CF9AE}" pid="4" name="Order">
    <vt:r8>66400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